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OneDrive\Área de Trabalho\"/>
    </mc:Choice>
  </mc:AlternateContent>
  <xr:revisionPtr revIDLastSave="0" documentId="13_ncr:1_{1F6A4C93-64E2-4F77-B9EB-F9284A8F7A58}" xr6:coauthVersionLast="47" xr6:coauthVersionMax="47" xr10:uidLastSave="{00000000-0000-0000-0000-000000000000}"/>
  <bookViews>
    <workbookView xWindow="-108" yWindow="-108" windowWidth="23256" windowHeight="12456" firstSheet="3" activeTab="6" xr2:uid="{00000000-000D-0000-FFFF-FFFF00000000}"/>
  </bookViews>
  <sheets>
    <sheet name="Tabela_Dados_104" sheetId="1" r:id="rId1"/>
    <sheet name="Tabela_Dados_Filtrada_72" sheetId="2" r:id="rId2"/>
    <sheet name="Construct_Map_Questions" sheetId="5" r:id="rId3"/>
    <sheet name="ConstructQuestions_Numeric&amp;PNR" sheetId="3" r:id="rId4"/>
    <sheet name="Lkt_Construct_Scores" sheetId="6" r:id="rId5"/>
    <sheet name="Parametric_Construct_Scores" sheetId="7" r:id="rId6"/>
    <sheet name="Folha1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7" l="1"/>
  <c r="J25" i="7"/>
  <c r="J26" i="7"/>
  <c r="D36" i="7" s="1"/>
  <c r="J27" i="7"/>
  <c r="D37" i="7" s="1"/>
  <c r="J24" i="7"/>
  <c r="D34" i="7" s="1"/>
  <c r="I24" i="7"/>
  <c r="C34" i="7" s="1"/>
  <c r="I25" i="7"/>
  <c r="C35" i="7" s="1"/>
  <c r="I26" i="7"/>
  <c r="C36" i="7" s="1"/>
  <c r="I27" i="7"/>
  <c r="C37" i="7" s="1"/>
  <c r="I28" i="7"/>
  <c r="C38" i="7" s="1"/>
  <c r="E27" i="7"/>
  <c r="E26" i="7"/>
  <c r="E29" i="7" s="1"/>
  <c r="E25" i="7"/>
  <c r="E24" i="7"/>
  <c r="H25" i="7"/>
  <c r="H26" i="7"/>
  <c r="H24" i="7"/>
  <c r="Y17" i="6"/>
  <c r="X16" i="6"/>
  <c r="Y20" i="6"/>
  <c r="X20" i="6"/>
  <c r="C8" i="7"/>
  <c r="D8" i="7"/>
  <c r="C7" i="7"/>
  <c r="C4" i="7"/>
  <c r="D4" i="7"/>
  <c r="C5" i="7"/>
  <c r="D5" i="7"/>
  <c r="C6" i="7"/>
  <c r="D6" i="7"/>
  <c r="D3" i="7"/>
  <c r="C3" i="7"/>
  <c r="C3" i="6"/>
  <c r="T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C28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C26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C25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J8" i="6"/>
  <c r="K8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I86" i="6"/>
  <c r="H86" i="6"/>
  <c r="G86" i="6"/>
  <c r="I85" i="6"/>
  <c r="H85" i="6"/>
  <c r="G85" i="6"/>
  <c r="I84" i="6"/>
  <c r="H84" i="6"/>
  <c r="G84" i="6"/>
  <c r="I83" i="6"/>
  <c r="H83" i="6"/>
  <c r="G83" i="6"/>
  <c r="I82" i="6"/>
  <c r="H82" i="6"/>
  <c r="G82" i="6"/>
  <c r="I81" i="6"/>
  <c r="H81" i="6"/>
  <c r="G81" i="6"/>
  <c r="I80" i="6"/>
  <c r="H80" i="6"/>
  <c r="G80" i="6"/>
  <c r="I79" i="6"/>
  <c r="H79" i="6"/>
  <c r="G79" i="6"/>
  <c r="H29" i="7" l="1"/>
  <c r="C10" i="7"/>
  <c r="G15" i="7" s="1"/>
  <c r="C9" i="7"/>
  <c r="C17" i="7" s="1"/>
  <c r="E37" i="7" s="1"/>
  <c r="I37" i="7" s="1"/>
  <c r="D10" i="7"/>
  <c r="H14" i="7" s="1"/>
  <c r="D9" i="7"/>
  <c r="P9" i="6"/>
  <c r="O9" i="6"/>
  <c r="O16" i="6"/>
  <c r="N10" i="6"/>
  <c r="M10" i="6"/>
  <c r="G10" i="6"/>
  <c r="F10" i="6"/>
  <c r="D15" i="6"/>
  <c r="F16" i="6"/>
  <c r="D14" i="6"/>
  <c r="S18" i="6"/>
  <c r="Q18" i="6"/>
  <c r="I18" i="6"/>
  <c r="M9" i="6"/>
  <c r="M14" i="6"/>
  <c r="J9" i="6"/>
  <c r="M15" i="6"/>
  <c r="K9" i="6"/>
  <c r="P15" i="6"/>
  <c r="H9" i="6"/>
  <c r="G9" i="6"/>
  <c r="G14" i="6" s="1"/>
  <c r="F9" i="6"/>
  <c r="F14" i="6" s="1"/>
  <c r="E9" i="6"/>
  <c r="E15" i="6" s="1"/>
  <c r="L10" i="6"/>
  <c r="T9" i="6"/>
  <c r="T18" i="6" s="1"/>
  <c r="D9" i="6"/>
  <c r="S9" i="6"/>
  <c r="S14" i="6" s="1"/>
  <c r="J10" i="6"/>
  <c r="X17" i="6" s="1"/>
  <c r="R9" i="6"/>
  <c r="I10" i="6"/>
  <c r="Q9" i="6"/>
  <c r="Q15" i="6" s="1"/>
  <c r="T10" i="6"/>
  <c r="K10" i="6"/>
  <c r="Y15" i="6" s="1"/>
  <c r="I9" i="6"/>
  <c r="C10" i="6"/>
  <c r="H10" i="6"/>
  <c r="S10" i="6"/>
  <c r="R10" i="6"/>
  <c r="Q10" i="6"/>
  <c r="P10" i="6"/>
  <c r="O10" i="6"/>
  <c r="N9" i="6"/>
  <c r="N16" i="6" s="1"/>
  <c r="L9" i="6"/>
  <c r="D10" i="6"/>
  <c r="C9" i="6"/>
  <c r="C24" i="6" s="1"/>
  <c r="C29" i="6" s="1"/>
  <c r="E10" i="6"/>
  <c r="G37" i="7" l="1"/>
  <c r="G19" i="7"/>
  <c r="G18" i="7"/>
  <c r="D14" i="7"/>
  <c r="F34" i="7" s="1"/>
  <c r="H19" i="7"/>
  <c r="G14" i="7"/>
  <c r="G17" i="7"/>
  <c r="G16" i="7"/>
  <c r="H16" i="7"/>
  <c r="H17" i="7"/>
  <c r="H15" i="7"/>
  <c r="H20" i="7" s="1"/>
  <c r="C14" i="7"/>
  <c r="E34" i="7" s="1"/>
  <c r="D15" i="7"/>
  <c r="F35" i="7" s="1"/>
  <c r="D17" i="7"/>
  <c r="F37" i="7" s="1"/>
  <c r="C18" i="7"/>
  <c r="E38" i="7" s="1"/>
  <c r="C15" i="7"/>
  <c r="E35" i="7" s="1"/>
  <c r="C16" i="7"/>
  <c r="E36" i="7" s="1"/>
  <c r="D16" i="7"/>
  <c r="F36" i="7" s="1"/>
  <c r="T14" i="6"/>
  <c r="F17" i="6"/>
  <c r="O17" i="6"/>
  <c r="O18" i="6"/>
  <c r="P17" i="6"/>
  <c r="P18" i="6"/>
  <c r="P16" i="6"/>
  <c r="O15" i="6"/>
  <c r="X19" i="6"/>
  <c r="Y16" i="6"/>
  <c r="O14" i="6"/>
  <c r="F83" i="6" s="1"/>
  <c r="Y19" i="6"/>
  <c r="P14" i="6"/>
  <c r="E84" i="6" s="1"/>
  <c r="X18" i="6"/>
  <c r="Y18" i="6"/>
  <c r="X15" i="6"/>
  <c r="F18" i="6"/>
  <c r="X14" i="6"/>
  <c r="F15" i="6"/>
  <c r="F20" i="6" s="1"/>
  <c r="Y14" i="6"/>
  <c r="H14" i="6"/>
  <c r="H15" i="6"/>
  <c r="H18" i="6"/>
  <c r="L17" i="6"/>
  <c r="L18" i="6"/>
  <c r="G15" i="6"/>
  <c r="N17" i="6"/>
  <c r="N18" i="6"/>
  <c r="G18" i="6"/>
  <c r="C16" i="6"/>
  <c r="C17" i="6"/>
  <c r="C15" i="6"/>
  <c r="C14" i="6"/>
  <c r="K17" i="6"/>
  <c r="K14" i="6"/>
  <c r="D79" i="6" s="1"/>
  <c r="K18" i="6"/>
  <c r="K15" i="6"/>
  <c r="K20" i="6" s="1"/>
  <c r="N15" i="6"/>
  <c r="M20" i="6"/>
  <c r="G17" i="6"/>
  <c r="H17" i="6"/>
  <c r="J14" i="6"/>
  <c r="J15" i="6"/>
  <c r="J18" i="6"/>
  <c r="J17" i="6"/>
  <c r="N14" i="6"/>
  <c r="I14" i="6"/>
  <c r="I15" i="6"/>
  <c r="O20" i="6"/>
  <c r="P20" i="6"/>
  <c r="F84" i="6" s="1"/>
  <c r="H16" i="6"/>
  <c r="M17" i="6"/>
  <c r="M18" i="6"/>
  <c r="J16" i="6"/>
  <c r="Q14" i="6"/>
  <c r="G16" i="6"/>
  <c r="K16" i="6"/>
  <c r="Q17" i="6"/>
  <c r="R16" i="6"/>
  <c r="R17" i="6"/>
  <c r="R14" i="6"/>
  <c r="I16" i="6"/>
  <c r="S15" i="6"/>
  <c r="S16" i="6"/>
  <c r="S17" i="6"/>
  <c r="Q16" i="6"/>
  <c r="D16" i="6"/>
  <c r="D17" i="6"/>
  <c r="D18" i="6"/>
  <c r="L14" i="6"/>
  <c r="T15" i="6"/>
  <c r="T16" i="6"/>
  <c r="T17" i="6"/>
  <c r="L15" i="6"/>
  <c r="C18" i="6"/>
  <c r="R18" i="6"/>
  <c r="E14" i="6"/>
  <c r="E16" i="6"/>
  <c r="E17" i="6"/>
  <c r="E18" i="6"/>
  <c r="L16" i="6"/>
  <c r="I17" i="6"/>
  <c r="M16" i="6"/>
  <c r="R15" i="6"/>
  <c r="J35" i="7" l="1"/>
  <c r="H35" i="7"/>
  <c r="G34" i="7"/>
  <c r="G39" i="7" s="1"/>
  <c r="I43" i="7" s="1"/>
  <c r="I34" i="7"/>
  <c r="J36" i="7"/>
  <c r="H36" i="7"/>
  <c r="G35" i="7"/>
  <c r="I35" i="7"/>
  <c r="I38" i="7"/>
  <c r="G38" i="7"/>
  <c r="G36" i="7"/>
  <c r="I36" i="7"/>
  <c r="H34" i="7"/>
  <c r="J34" i="7"/>
  <c r="J39" i="7" s="1"/>
  <c r="H37" i="7"/>
  <c r="J37" i="7"/>
  <c r="D20" i="7"/>
  <c r="G20" i="7"/>
  <c r="C20" i="7"/>
  <c r="D83" i="6"/>
  <c r="E83" i="6"/>
  <c r="R20" i="6"/>
  <c r="D20" i="6"/>
  <c r="D84" i="6"/>
  <c r="N20" i="6"/>
  <c r="E82" i="6" s="1"/>
  <c r="D82" i="6"/>
  <c r="C20" i="6"/>
  <c r="E79" i="6"/>
  <c r="J20" i="6"/>
  <c r="S20" i="6"/>
  <c r="F81" i="6"/>
  <c r="D81" i="6"/>
  <c r="F86" i="6"/>
  <c r="F79" i="6"/>
  <c r="E81" i="6"/>
  <c r="Q20" i="6"/>
  <c r="D85" i="6" s="1"/>
  <c r="F85" i="6"/>
  <c r="E20" i="6"/>
  <c r="D86" i="6"/>
  <c r="E86" i="6"/>
  <c r="G20" i="6"/>
  <c r="L20" i="6"/>
  <c r="D80" i="6" s="1"/>
  <c r="I20" i="6"/>
  <c r="E80" i="6"/>
  <c r="T20" i="6"/>
  <c r="H20" i="6"/>
  <c r="H39" i="7" l="1"/>
  <c r="J43" i="7" s="1"/>
  <c r="I39" i="7"/>
  <c r="I41" i="7" s="1"/>
  <c r="I42" i="7" s="1"/>
  <c r="I44" i="7" s="1"/>
  <c r="F82" i="6"/>
  <c r="F80" i="6"/>
  <c r="E85" i="6"/>
  <c r="J41" i="7" l="1"/>
  <c r="J42" i="7" s="1"/>
  <c r="J44" i="7" s="1"/>
</calcChain>
</file>

<file path=xl/sharedStrings.xml><?xml version="1.0" encoding="utf-8"?>
<sst xmlns="http://schemas.openxmlformats.org/spreadsheetml/2006/main" count="6180" uniqueCount="223">
  <si>
    <t>Tenho 18 anos ou mais.</t>
  </si>
  <si>
    <t xml:space="preserve">Resido em Portugal. </t>
  </si>
  <si>
    <t>Trabalho ou trabalhei (Remunerado).</t>
  </si>
  <si>
    <t>Idade:</t>
  </si>
  <si>
    <t>Género</t>
  </si>
  <si>
    <t>Nível de Escolaridade mais alta</t>
  </si>
  <si>
    <t>Setor atual ou últimos 12 meses (emprego)</t>
  </si>
  <si>
    <t>Vínculo contratual</t>
  </si>
  <si>
    <t>Anos de Experiência profissional</t>
  </si>
  <si>
    <t>Nível remuneratório mensal líquido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</si>
  <si>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</si>
  <si>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</si>
  <si>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</si>
  <si>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</si>
  <si>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</si>
  <si>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</si>
  <si>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</si>
  <si>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</si>
  <si>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</si>
  <si>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</si>
  <si>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</si>
  <si>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</si>
  <si>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</si>
  <si>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</si>
  <si>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</si>
  <si>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</si>
  <si>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</si>
  <si>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</si>
  <si>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</si>
  <si>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1/2</t>
  </si>
  <si>
    <t>2/2</t>
  </si>
  <si>
    <t>Sim.</t>
  </si>
  <si>
    <t>Não</t>
  </si>
  <si>
    <t>18-24</t>
  </si>
  <si>
    <t>Masculino</t>
  </si>
  <si>
    <t>Licenciatura</t>
  </si>
  <si>
    <t>Público</t>
  </si>
  <si>
    <t>Part-time</t>
  </si>
  <si>
    <t>&lt;2</t>
  </si>
  <si>
    <t>&lt;900€</t>
  </si>
  <si>
    <t>Concordo</t>
  </si>
  <si>
    <t>5%/6%</t>
  </si>
  <si>
    <t>4-5 anos</t>
  </si>
  <si>
    <t>Secundário</t>
  </si>
  <si>
    <t>2-5</t>
  </si>
  <si>
    <t>Nem discordo nem concordo</t>
  </si>
  <si>
    <t>3%/4%</t>
  </si>
  <si>
    <t>2-3 anos</t>
  </si>
  <si>
    <t>Sim</t>
  </si>
  <si>
    <t>25-34</t>
  </si>
  <si>
    <t>Privado</t>
  </si>
  <si>
    <t>Prestação de Serviços</t>
  </si>
  <si>
    <t>11-20</t>
  </si>
  <si>
    <t>Concordo totalmente</t>
  </si>
  <si>
    <t>mais de 6%</t>
  </si>
  <si>
    <t>até 1 ano</t>
  </si>
  <si>
    <t>Não.</t>
  </si>
  <si>
    <t>Mestrado</t>
  </si>
  <si>
    <t>Sem termo </t>
  </si>
  <si>
    <t>&gt;3000€</t>
  </si>
  <si>
    <t>Feminino</t>
  </si>
  <si>
    <t>Prefiro não responder</t>
  </si>
  <si>
    <t>A termo </t>
  </si>
  <si>
    <t>6-10</t>
  </si>
  <si>
    <t>Discordo</t>
  </si>
  <si>
    <t>Discordo totalmente</t>
  </si>
  <si>
    <t>mais de 5 anos</t>
  </si>
  <si>
    <t>35-44</t>
  </si>
  <si>
    <t>900-1.200€</t>
  </si>
  <si>
    <t>1%/2%</t>
  </si>
  <si>
    <t>1.501-2.000€</t>
  </si>
  <si>
    <t>Outro</t>
  </si>
  <si>
    <t>CET/TeSP</t>
  </si>
  <si>
    <t>Até ao 9.º (inclusive)</t>
  </si>
  <si>
    <t>2.001-3.000€</t>
  </si>
  <si>
    <t>Doutoramento</t>
  </si>
  <si>
    <t>45-64</t>
  </si>
  <si>
    <t>&gt;20</t>
  </si>
  <si>
    <t>1.201-1.500€</t>
  </si>
  <si>
    <t>65+</t>
  </si>
  <si>
    <t>Estágio</t>
  </si>
  <si>
    <t>menos de 1% </t>
  </si>
  <si>
    <t>Modelo</t>
  </si>
  <si>
    <t>Construto</t>
  </si>
  <si>
    <t>Intenção</t>
  </si>
  <si>
    <t>Q11–Q13</t>
  </si>
  <si>
    <t>PU (proxy valor)</t>
  </si>
  <si>
    <t>PEOU (proxy viabilidade)</t>
  </si>
  <si>
    <t>Norma subjetiva</t>
  </si>
  <si>
    <t>Q14–Q15</t>
  </si>
  <si>
    <t>Imagem (proxy reconhecimento)</t>
  </si>
  <si>
    <t>Demonstrabilidade de resultados</t>
  </si>
  <si>
    <t>Q30–Q31</t>
  </si>
  <si>
    <t>Controlo/Condições/Apoio</t>
  </si>
  <si>
    <t>Q26–Q28</t>
  </si>
  <si>
    <t>Equidade</t>
  </si>
  <si>
    <t>Justiça distributiva</t>
  </si>
  <si>
    <t>Q17–Q19</t>
  </si>
  <si>
    <t>SDT</t>
  </si>
  <si>
    <t>Motivação extrínseca</t>
  </si>
  <si>
    <t>Q23–Q25</t>
  </si>
  <si>
    <t>Motivação intrínseca</t>
  </si>
  <si>
    <t>Resumo</t>
  </si>
  <si>
    <t>N</t>
  </si>
  <si>
    <t>Média</t>
  </si>
  <si>
    <t>Mediana</t>
  </si>
  <si>
    <t>DP</t>
  </si>
  <si>
    <t>P25</t>
  </si>
  <si>
    <t>P75</t>
  </si>
  <si>
    <t>Norma</t>
  </si>
  <si>
    <t>Controlo_Condições_Apoio</t>
  </si>
  <si>
    <t>Justiça</t>
  </si>
  <si>
    <t>Motiv_Extrínseca</t>
  </si>
  <si>
    <t>Motiv_Intrínseca</t>
  </si>
  <si>
    <t>Imagem_proxy</t>
  </si>
  <si>
    <t>Relevância_proxy</t>
  </si>
  <si>
    <t>Anon ID</t>
  </si>
  <si>
    <t>Modelo associado</t>
  </si>
  <si>
    <t>PNR</t>
  </si>
  <si>
    <t>Q11</t>
  </si>
  <si>
    <t>Q12</t>
  </si>
  <si>
    <t>Q13</t>
  </si>
  <si>
    <t>Q23</t>
  </si>
  <si>
    <t>Q24</t>
  </si>
  <si>
    <t>Q25</t>
  </si>
  <si>
    <t>Q17</t>
  </si>
  <si>
    <t>Q18</t>
  </si>
  <si>
    <t>Q19</t>
  </si>
  <si>
    <t>Q16</t>
  </si>
  <si>
    <t>Q20</t>
  </si>
  <si>
    <t>Q21</t>
  </si>
  <si>
    <t>Q22</t>
  </si>
  <si>
    <t>Q30</t>
  </si>
  <si>
    <t>Q31</t>
  </si>
  <si>
    <t>Q26</t>
  </si>
  <si>
    <t>Q27</t>
  </si>
  <si>
    <t>Q28</t>
  </si>
  <si>
    <t>Significado</t>
  </si>
  <si>
    <t>Valor Numérico</t>
  </si>
  <si>
    <t>-</t>
  </si>
  <si>
    <t>TOTAL respostas LKT</t>
  </si>
  <si>
    <t>TOTAL respostas</t>
  </si>
  <si>
    <t>Contagem Absoluta</t>
  </si>
  <si>
    <t>Distribuição Relativa (denominador: TOTAL respostas LKT)</t>
  </si>
  <si>
    <t>Distribuição Relativa (denominador: TOTAL respostas)</t>
  </si>
  <si>
    <t>Desvio Padrão</t>
  </si>
  <si>
    <t>Variância</t>
  </si>
  <si>
    <t>Observações</t>
  </si>
  <si>
    <t>Q14</t>
  </si>
  <si>
    <t>Q15</t>
  </si>
  <si>
    <t>Moda</t>
  </si>
  <si>
    <t>Coeficiente de Variação</t>
  </si>
  <si>
    <t>Indicador</t>
  </si>
  <si>
    <t>30 [1/2]</t>
  </si>
  <si>
    <t>31 [2/2]</t>
  </si>
  <si>
    <t>Resposta [1/2]</t>
  </si>
  <si>
    <t>Resposta [2/2]</t>
  </si>
  <si>
    <t>TOTAL respostas - sem PNR</t>
  </si>
  <si>
    <t>---</t>
  </si>
  <si>
    <t>Distribuição Relativa (denominador: TOTAL respostas sem considerar PNR)</t>
  </si>
  <si>
    <t>TOTAL (Denominador condicionado: respostas LKT)</t>
  </si>
  <si>
    <t>TOTAL (Denominador: total respostas elegíveis)</t>
  </si>
  <si>
    <t xml:space="preserve"> </t>
  </si>
  <si>
    <t>Indicadores básicos</t>
  </si>
  <si>
    <t>Variação (anos) da lacuna de redação [2/2]</t>
  </si>
  <si>
    <t>(Denominador = 6 (Lim sup)</t>
  </si>
  <si>
    <t>Lim sup considerado [2/2]</t>
  </si>
  <si>
    <t>Lim inf considerado [2/2]</t>
  </si>
  <si>
    <t>Lim sup considerado [1/2]</t>
  </si>
  <si>
    <t>Lim inf considerado [1/2]</t>
  </si>
  <si>
    <t>Ponto médio [1/2]</t>
  </si>
  <si>
    <t>Ponto médio [2/2]</t>
  </si>
  <si>
    <t>Variação (anos) da lacuna de redação [1/2]</t>
  </si>
  <si>
    <t>(Denominador = 7 (Lim sup)</t>
  </si>
  <si>
    <t>Ponto médio da resposta</t>
  </si>
  <si>
    <t>Manipulação de dados</t>
  </si>
  <si>
    <t>Indicador considerado [1/2]</t>
  </si>
  <si>
    <t>Indicador considerado [2/2]</t>
  </si>
  <si>
    <t>Frequência [2/2]</t>
  </si>
  <si>
    <t>Frequência [1/2]</t>
  </si>
  <si>
    <t>Freq*PtoMéd [2/2]</t>
  </si>
  <si>
    <t>Freq*PtoMéd [1/2]</t>
  </si>
  <si>
    <t>Freq*PtoMéd ^2 [1/2]</t>
  </si>
  <si>
    <t>Freq*PtoMéd ^2 [2/2]</t>
  </si>
  <si>
    <t>TOTAL</t>
  </si>
  <si>
    <t>Variâncias</t>
  </si>
  <si>
    <t>Coef de Variação</t>
  </si>
  <si>
    <t>Questão</t>
  </si>
  <si>
    <t>TAM</t>
  </si>
  <si>
    <t>TAM2</t>
  </si>
  <si>
    <t>TAM3</t>
  </si>
  <si>
    <t>Alguns itens foram mapeados em mais do que um construto por refletirem dimensões previstas em enquadramentos teóricos distintos. Por exemplo, o Q24 integra a utilidade percebida (TAM) ao traduzir benefícios instrumentais (progressão/reconhecimento), mas também indica motivação extrínseca (SDT) por remeter a recompensas externas. De forma análoga, Q16, Q20 e Q21 captam simultaneamente facilidade/viabilidade percebida (TAM) e condições de apoio organizacional (TAM3).</t>
  </si>
  <si>
    <t>Itens (Q)</t>
  </si>
  <si>
    <t>α (Cronbach)</t>
  </si>
  <si>
    <t>Classificação (Favorabilidade)</t>
  </si>
  <si>
    <t>Classificação (Consistência)</t>
  </si>
  <si>
    <t>Muito favorável</t>
  </si>
  <si>
    <t>Boa</t>
  </si>
  <si>
    <t>—</t>
  </si>
  <si>
    <t>Utilidade percebida (PU)</t>
  </si>
  <si>
    <t>Q17–Q19,Q23–Q25</t>
  </si>
  <si>
    <t>Favorável</t>
  </si>
  <si>
    <t>Adequada</t>
  </si>
  <si>
    <t>Facilidade/viabilidade (PEOU)</t>
  </si>
  <si>
    <t>Q16,Q20–Q22</t>
  </si>
  <si>
    <t>Moderado</t>
  </si>
  <si>
    <t>Barreiras logísticas ainda presentes</t>
  </si>
  <si>
    <t>Fraca</t>
  </si>
  <si>
    <t>Escala curta (2 itens)</t>
  </si>
  <si>
    <t>Imagem/reconhecimento</t>
  </si>
  <si>
    <t>Q22,Q24</t>
  </si>
  <si>
    <t>&lt;0</t>
  </si>
  <si>
    <t>Não escala</t>
  </si>
  <si>
    <t>Q22 (simbólico) e Q24 (material) não convergem</t>
  </si>
  <si>
    <t>Moda: 3–4% (25/59) e 2–3 anos (23/60)</t>
  </si>
  <si>
    <t>Condições/Apoio</t>
  </si>
  <si>
    <t>Q16,Q20–Q21</t>
  </si>
  <si>
    <t>Muito fraca</t>
  </si>
  <si>
    <t>Foco em processos/recursos operacionais</t>
  </si>
  <si>
    <t>Perceções de justiça heterogéneas</t>
  </si>
  <si>
    <t>Valor interno/auto-determinado elevado</t>
  </si>
  <si>
    <t>Mistura entre retorno monetário e valorização</t>
  </si>
  <si>
    <t>Componentes extrínsecas diferem muito significativamente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</si>
</sst>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EB9C"/>
        <bgColor theme="4" tint="0.59999389629810485"/>
      </patternFill>
    </fill>
    <fill>
      <patternFill patternType="solid">
        <fgColor rgb="FFFFEB9C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ck">
        <color theme="0"/>
      </bottom>
      <diagonal/>
    </border>
    <border>
      <left/>
      <right style="thin">
        <color theme="0"/>
      </right>
      <top style="medium">
        <color indexed="64"/>
      </top>
      <bottom style="thick">
        <color theme="0"/>
      </bottom>
      <diagonal/>
    </border>
    <border>
      <left/>
      <right style="medium">
        <color indexed="64"/>
      </right>
      <top style="medium">
        <color indexed="64"/>
      </top>
      <bottom style="thick">
        <color theme="0"/>
      </bottom>
      <diagonal/>
    </border>
    <border>
      <left/>
      <right/>
      <top style="medium">
        <color indexed="64"/>
      </top>
      <bottom style="thick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2" borderId="2" applyNumberFormat="0" applyAlignment="0" applyProtection="0"/>
  </cellStyleXfs>
  <cellXfs count="192">
    <xf numFmtId="0" fontId="0" fillId="0" borderId="0" xfId="0"/>
    <xf numFmtId="0" fontId="1" fillId="0" borderId="3" xfId="0" applyFont="1" applyBorder="1" applyAlignment="1">
      <alignment horizontal="center" vertical="top"/>
    </xf>
    <xf numFmtId="0" fontId="0" fillId="5" borderId="10" xfId="0" applyFill="1" applyBorder="1"/>
    <xf numFmtId="0" fontId="4" fillId="0" borderId="3" xfId="0" applyFont="1" applyBorder="1" applyAlignment="1">
      <alignment horizontal="center" vertical="top"/>
    </xf>
    <xf numFmtId="0" fontId="0" fillId="4" borderId="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4" borderId="10" xfId="0" applyFill="1" applyBorder="1"/>
    <xf numFmtId="0" fontId="0" fillId="0" borderId="0" xfId="0" applyAlignment="1">
      <alignment horizontal="left" vertical="center"/>
    </xf>
    <xf numFmtId="0" fontId="4" fillId="3" borderId="3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top"/>
    </xf>
    <xf numFmtId="0" fontId="0" fillId="4" borderId="4" xfId="0" applyFill="1" applyBorder="1" applyAlignment="1">
      <alignment horizontal="left" vertical="center"/>
    </xf>
    <xf numFmtId="0" fontId="0" fillId="4" borderId="13" xfId="0" applyFill="1" applyBorder="1"/>
    <xf numFmtId="0" fontId="0" fillId="5" borderId="14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3" borderId="16" xfId="0" applyFont="1" applyFill="1" applyBorder="1" applyAlignment="1">
      <alignment horizontal="center" vertical="top"/>
    </xf>
    <xf numFmtId="0" fontId="4" fillId="3" borderId="17" xfId="0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4" fillId="3" borderId="20" xfId="0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vertical="top"/>
    </xf>
    <xf numFmtId="0" fontId="3" fillId="2" borderId="2" xfId="2" applyAlignment="1">
      <alignment horizontal="center"/>
    </xf>
    <xf numFmtId="0" fontId="3" fillId="2" borderId="2" xfId="2"/>
    <xf numFmtId="164" fontId="0" fillId="0" borderId="1" xfId="1" applyNumberFormat="1" applyFont="1" applyBorder="1"/>
    <xf numFmtId="9" fontId="3" fillId="2" borderId="2" xfId="1" applyFont="1" applyFill="1" applyBorder="1"/>
    <xf numFmtId="0" fontId="0" fillId="8" borderId="18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4" fillId="0" borderId="20" xfId="0" applyFont="1" applyBorder="1" applyAlignment="1">
      <alignment horizontal="center" vertical="top"/>
    </xf>
    <xf numFmtId="164" fontId="0" fillId="0" borderId="1" xfId="1" applyNumberFormat="1" applyFont="1" applyFill="1" applyBorder="1"/>
    <xf numFmtId="164" fontId="0" fillId="0" borderId="1" xfId="1" applyNumberFormat="1" applyFont="1" applyFill="1" applyBorder="1" applyAlignment="1">
      <alignment horizontal="right" vertical="center"/>
    </xf>
    <xf numFmtId="0" fontId="3" fillId="0" borderId="15" xfId="2" applyFill="1" applyBorder="1" applyAlignment="1">
      <alignment horizontal="center"/>
    </xf>
    <xf numFmtId="9" fontId="3" fillId="0" borderId="15" xfId="1" applyFont="1" applyFill="1" applyBorder="1"/>
    <xf numFmtId="2" fontId="0" fillId="0" borderId="0" xfId="1" applyNumberFormat="1" applyFont="1"/>
    <xf numFmtId="2" fontId="0" fillId="0" borderId="23" xfId="1" applyNumberFormat="1" applyFont="1" applyBorder="1"/>
    <xf numFmtId="0" fontId="0" fillId="0" borderId="23" xfId="0" applyBorder="1"/>
    <xf numFmtId="164" fontId="0" fillId="0" borderId="0" xfId="1" applyNumberFormat="1" applyFont="1"/>
    <xf numFmtId="164" fontId="0" fillId="0" borderId="23" xfId="1" applyNumberFormat="1" applyFont="1" applyBorder="1"/>
    <xf numFmtId="2" fontId="0" fillId="0" borderId="24" xfId="1" applyNumberFormat="1" applyFont="1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5" borderId="9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16" fontId="0" fillId="0" borderId="0" xfId="0" applyNumberFormat="1"/>
    <xf numFmtId="0" fontId="0" fillId="5" borderId="6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164" fontId="0" fillId="5" borderId="6" xfId="1" applyNumberFormat="1" applyFont="1" applyFill="1" applyBorder="1" applyAlignment="1">
      <alignment horizontal="center" vertical="center"/>
    </xf>
    <xf numFmtId="164" fontId="0" fillId="4" borderId="6" xfId="1" applyNumberFormat="1" applyFont="1" applyFill="1" applyBorder="1" applyAlignment="1">
      <alignment horizontal="center" vertical="center"/>
    </xf>
    <xf numFmtId="0" fontId="0" fillId="8" borderId="1" xfId="0" quotePrefix="1" applyFill="1" applyBorder="1" applyAlignment="1">
      <alignment horizontal="center"/>
    </xf>
    <xf numFmtId="0" fontId="4" fillId="3" borderId="20" xfId="0" quotePrefix="1" applyFont="1" applyFill="1" applyBorder="1" applyAlignment="1">
      <alignment horizontal="center" vertical="top"/>
    </xf>
    <xf numFmtId="0" fontId="4" fillId="3" borderId="25" xfId="0" applyFont="1" applyFill="1" applyBorder="1" applyAlignment="1">
      <alignment horizontal="center" vertical="top"/>
    </xf>
    <xf numFmtId="0" fontId="4" fillId="3" borderId="26" xfId="0" quotePrefix="1" applyFont="1" applyFill="1" applyBorder="1" applyAlignment="1">
      <alignment horizontal="center" vertical="top"/>
    </xf>
    <xf numFmtId="0" fontId="0" fillId="10" borderId="9" xfId="0" applyFill="1" applyBorder="1" applyAlignment="1">
      <alignment horizontal="center" vertical="center"/>
    </xf>
    <xf numFmtId="0" fontId="4" fillId="3" borderId="0" xfId="0" applyFont="1" applyFill="1" applyAlignment="1">
      <alignment horizontal="center" vertical="top"/>
    </xf>
    <xf numFmtId="0" fontId="0" fillId="12" borderId="29" xfId="0" applyFill="1" applyBorder="1"/>
    <xf numFmtId="0" fontId="0" fillId="5" borderId="30" xfId="0" applyFill="1" applyBorder="1" applyAlignment="1">
      <alignment horizontal="center" vertical="center"/>
    </xf>
    <xf numFmtId="0" fontId="0" fillId="0" borderId="31" xfId="0" applyBorder="1"/>
    <xf numFmtId="0" fontId="0" fillId="4" borderId="30" xfId="0" applyFill="1" applyBorder="1" applyAlignment="1">
      <alignment horizontal="center" vertical="center"/>
    </xf>
    <xf numFmtId="0" fontId="0" fillId="9" borderId="32" xfId="0" applyFill="1" applyBorder="1" applyAlignment="1">
      <alignment horizontal="center" vertical="center"/>
    </xf>
    <xf numFmtId="0" fontId="0" fillId="11" borderId="32" xfId="0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0" fillId="0" borderId="24" xfId="0" applyBorder="1"/>
    <xf numFmtId="0" fontId="0" fillId="0" borderId="34" xfId="0" applyBorder="1"/>
    <xf numFmtId="0" fontId="0" fillId="11" borderId="0" xfId="0" applyFill="1" applyAlignment="1">
      <alignment horizontal="center" vertical="center"/>
    </xf>
    <xf numFmtId="0" fontId="0" fillId="5" borderId="30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0" fontId="0" fillId="5" borderId="35" xfId="0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0" fillId="4" borderId="35" xfId="0" applyFill="1" applyBorder="1" applyAlignment="1">
      <alignment horizontal="center" vertical="center"/>
    </xf>
    <xf numFmtId="164" fontId="0" fillId="5" borderId="9" xfId="1" applyNumberFormat="1" applyFont="1" applyFill="1" applyBorder="1" applyAlignment="1">
      <alignment horizontal="center" vertical="center"/>
    </xf>
    <xf numFmtId="164" fontId="0" fillId="4" borderId="9" xfId="1" applyNumberFormat="1" applyFont="1" applyFill="1" applyBorder="1" applyAlignment="1">
      <alignment horizontal="center" vertical="center"/>
    </xf>
    <xf numFmtId="2" fontId="0" fillId="5" borderId="9" xfId="1" applyNumberFormat="1" applyFont="1" applyFill="1" applyBorder="1" applyAlignment="1">
      <alignment horizontal="center" vertical="center"/>
    </xf>
    <xf numFmtId="2" fontId="0" fillId="4" borderId="9" xfId="1" applyNumberFormat="1" applyFont="1" applyFill="1" applyBorder="1" applyAlignment="1">
      <alignment horizontal="center" vertical="center"/>
    </xf>
    <xf numFmtId="164" fontId="0" fillId="5" borderId="10" xfId="1" applyNumberFormat="1" applyFont="1" applyFill="1" applyBorder="1" applyAlignment="1">
      <alignment horizontal="center" vertical="center"/>
    </xf>
    <xf numFmtId="2" fontId="0" fillId="5" borderId="10" xfId="1" applyNumberFormat="1" applyFont="1" applyFill="1" applyBorder="1" applyAlignment="1">
      <alignment horizontal="center" vertical="center"/>
    </xf>
    <xf numFmtId="2" fontId="0" fillId="0" borderId="4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0" fillId="0" borderId="23" xfId="0" applyBorder="1" applyAlignment="1">
      <alignment horizontal="right"/>
    </xf>
    <xf numFmtId="0" fontId="4" fillId="3" borderId="27" xfId="0" applyFont="1" applyFill="1" applyBorder="1" applyAlignment="1">
      <alignment horizontal="right" vertical="top"/>
    </xf>
    <xf numFmtId="2" fontId="0" fillId="0" borderId="28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0" fontId="4" fillId="3" borderId="33" xfId="0" applyFont="1" applyFill="1" applyBorder="1" applyAlignment="1">
      <alignment horizontal="right" vertical="top"/>
    </xf>
    <xf numFmtId="0" fontId="0" fillId="5" borderId="42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4" fillId="3" borderId="32" xfId="0" applyFont="1" applyFill="1" applyBorder="1" applyAlignment="1">
      <alignment horizontal="right" vertical="top"/>
    </xf>
    <xf numFmtId="2" fontId="0" fillId="0" borderId="0" xfId="0" applyNumberFormat="1" applyAlignment="1">
      <alignment horizontal="center"/>
    </xf>
    <xf numFmtId="2" fontId="0" fillId="0" borderId="31" xfId="0" applyNumberFormat="1" applyBorder="1" applyAlignment="1">
      <alignment horizontal="center"/>
    </xf>
    <xf numFmtId="165" fontId="0" fillId="0" borderId="40" xfId="0" applyNumberFormat="1" applyBorder="1"/>
    <xf numFmtId="10" fontId="0" fillId="0" borderId="24" xfId="1" applyNumberFormat="1" applyFont="1" applyBorder="1" applyAlignment="1">
      <alignment horizontal="center"/>
    </xf>
    <xf numFmtId="10" fontId="0" fillId="0" borderId="34" xfId="1" applyNumberFormat="1" applyFont="1" applyBorder="1" applyAlignment="1">
      <alignment horizontal="center"/>
    </xf>
    <xf numFmtId="0" fontId="0" fillId="5" borderId="44" xfId="0" applyFill="1" applyBorder="1" applyAlignment="1">
      <alignment horizontal="center" vertical="center"/>
    </xf>
    <xf numFmtId="0" fontId="0" fillId="12" borderId="45" xfId="0" applyFill="1" applyBorder="1"/>
    <xf numFmtId="0" fontId="0" fillId="0" borderId="46" xfId="0" applyBorder="1"/>
    <xf numFmtId="0" fontId="0" fillId="4" borderId="8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164" fontId="0" fillId="4" borderId="8" xfId="1" quotePrefix="1" applyNumberFormat="1" applyFont="1" applyFill="1" applyBorder="1" applyAlignment="1">
      <alignment horizontal="center" vertical="center"/>
    </xf>
    <xf numFmtId="0" fontId="3" fillId="2" borderId="47" xfId="2" applyBorder="1" applyAlignment="1">
      <alignment horizontal="center"/>
    </xf>
    <xf numFmtId="0" fontId="3" fillId="2" borderId="48" xfId="2" applyBorder="1" applyAlignment="1">
      <alignment horizontal="center"/>
    </xf>
    <xf numFmtId="164" fontId="3" fillId="2" borderId="48" xfId="2" applyNumberFormat="1" applyBorder="1" applyAlignment="1">
      <alignment horizontal="center"/>
    </xf>
    <xf numFmtId="164" fontId="3" fillId="2" borderId="49" xfId="2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25" borderId="11" xfId="0" applyFill="1" applyBorder="1"/>
    <xf numFmtId="0" fontId="0" fillId="25" borderId="50" xfId="0" applyFill="1" applyBorder="1"/>
    <xf numFmtId="0" fontId="0" fillId="25" borderId="21" xfId="0" applyFill="1" applyBorder="1"/>
    <xf numFmtId="0" fontId="0" fillId="24" borderId="11" xfId="0" applyFill="1" applyBorder="1"/>
    <xf numFmtId="0" fontId="0" fillId="24" borderId="50" xfId="0" applyFill="1" applyBorder="1"/>
    <xf numFmtId="0" fontId="0" fillId="24" borderId="21" xfId="0" applyFill="1" applyBorder="1"/>
    <xf numFmtId="0" fontId="0" fillId="23" borderId="11" xfId="0" applyFill="1" applyBorder="1"/>
    <xf numFmtId="0" fontId="0" fillId="23" borderId="50" xfId="0" applyFill="1" applyBorder="1"/>
    <xf numFmtId="0" fontId="0" fillId="23" borderId="21" xfId="0" applyFill="1" applyBorder="1"/>
    <xf numFmtId="0" fontId="0" fillId="22" borderId="11" xfId="0" applyFill="1" applyBorder="1"/>
    <xf numFmtId="0" fontId="0" fillId="22" borderId="21" xfId="0" applyFill="1" applyBorder="1"/>
    <xf numFmtId="0" fontId="0" fillId="21" borderId="11" xfId="0" applyFill="1" applyBorder="1"/>
    <xf numFmtId="0" fontId="0" fillId="21" borderId="50" xfId="0" applyFill="1" applyBorder="1"/>
    <xf numFmtId="0" fontId="0" fillId="21" borderId="21" xfId="0" applyFill="1" applyBorder="1"/>
    <xf numFmtId="0" fontId="0" fillId="20" borderId="11" xfId="0" applyFill="1" applyBorder="1"/>
    <xf numFmtId="0" fontId="0" fillId="20" borderId="21" xfId="0" applyFill="1" applyBorder="1"/>
    <xf numFmtId="0" fontId="0" fillId="14" borderId="11" xfId="0" applyFill="1" applyBorder="1"/>
    <xf numFmtId="0" fontId="0" fillId="14" borderId="50" xfId="0" applyFill="1" applyBorder="1"/>
    <xf numFmtId="0" fontId="0" fillId="14" borderId="21" xfId="0" applyFill="1" applyBorder="1"/>
    <xf numFmtId="0" fontId="0" fillId="26" borderId="11" xfId="0" applyFill="1" applyBorder="1"/>
    <xf numFmtId="0" fontId="0" fillId="26" borderId="50" xfId="0" applyFill="1" applyBorder="1"/>
    <xf numFmtId="0" fontId="0" fillId="26" borderId="21" xfId="0" applyFill="1" applyBorder="1"/>
    <xf numFmtId="0" fontId="0" fillId="18" borderId="11" xfId="0" applyFill="1" applyBorder="1"/>
    <xf numFmtId="0" fontId="0" fillId="18" borderId="50" xfId="0" applyFill="1" applyBorder="1"/>
    <xf numFmtId="0" fontId="0" fillId="18" borderId="21" xfId="0" applyFill="1" applyBorder="1"/>
    <xf numFmtId="0" fontId="0" fillId="19" borderId="11" xfId="0" applyFill="1" applyBorder="1"/>
    <xf numFmtId="0" fontId="0" fillId="19" borderId="50" xfId="0" applyFill="1" applyBorder="1"/>
    <xf numFmtId="0" fontId="0" fillId="19" borderId="21" xfId="0" applyFill="1" applyBorder="1"/>
    <xf numFmtId="0" fontId="0" fillId="25" borderId="22" xfId="0" applyFill="1" applyBorder="1" applyAlignment="1">
      <alignment horizontal="center"/>
    </xf>
    <xf numFmtId="0" fontId="0" fillId="25" borderId="51" xfId="0" applyFill="1" applyBorder="1" applyAlignment="1">
      <alignment horizontal="center"/>
    </xf>
    <xf numFmtId="0" fontId="0" fillId="25" borderId="20" xfId="0" applyFill="1" applyBorder="1" applyAlignment="1">
      <alignment horizontal="center"/>
    </xf>
    <xf numFmtId="0" fontId="0" fillId="24" borderId="22" xfId="0" applyFill="1" applyBorder="1" applyAlignment="1">
      <alignment horizontal="center"/>
    </xf>
    <xf numFmtId="0" fontId="0" fillId="24" borderId="51" xfId="0" applyFill="1" applyBorder="1" applyAlignment="1">
      <alignment horizontal="center"/>
    </xf>
    <xf numFmtId="0" fontId="0" fillId="24" borderId="20" xfId="0" applyFill="1" applyBorder="1" applyAlignment="1">
      <alignment horizontal="center"/>
    </xf>
    <xf numFmtId="0" fontId="0" fillId="23" borderId="22" xfId="0" applyFill="1" applyBorder="1" applyAlignment="1">
      <alignment horizontal="center"/>
    </xf>
    <xf numFmtId="0" fontId="0" fillId="23" borderId="51" xfId="0" applyFill="1" applyBorder="1" applyAlignment="1">
      <alignment horizontal="center"/>
    </xf>
    <xf numFmtId="0" fontId="0" fillId="23" borderId="20" xfId="0" applyFill="1" applyBorder="1" applyAlignment="1">
      <alignment horizontal="center"/>
    </xf>
    <xf numFmtId="0" fontId="0" fillId="22" borderId="22" xfId="0" applyFill="1" applyBorder="1" applyAlignment="1">
      <alignment horizontal="center"/>
    </xf>
    <xf numFmtId="0" fontId="0" fillId="22" borderId="20" xfId="0" applyFill="1" applyBorder="1" applyAlignment="1">
      <alignment horizontal="center"/>
    </xf>
    <xf numFmtId="0" fontId="0" fillId="21" borderId="22" xfId="0" applyFill="1" applyBorder="1" applyAlignment="1">
      <alignment horizontal="center"/>
    </xf>
    <xf numFmtId="0" fontId="0" fillId="21" borderId="51" xfId="0" applyFill="1" applyBorder="1" applyAlignment="1">
      <alignment horizontal="center"/>
    </xf>
    <xf numFmtId="0" fontId="0" fillId="21" borderId="20" xfId="0" applyFill="1" applyBorder="1" applyAlignment="1">
      <alignment horizontal="center"/>
    </xf>
    <xf numFmtId="0" fontId="0" fillId="20" borderId="22" xfId="0" applyFill="1" applyBorder="1" applyAlignment="1">
      <alignment horizontal="center"/>
    </xf>
    <xf numFmtId="0" fontId="0" fillId="20" borderId="20" xfId="0" applyFill="1" applyBorder="1" applyAlignment="1">
      <alignment horizontal="center"/>
    </xf>
    <xf numFmtId="0" fontId="0" fillId="14" borderId="22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0" fillId="26" borderId="22" xfId="0" applyFill="1" applyBorder="1" applyAlignment="1">
      <alignment horizontal="center"/>
    </xf>
    <xf numFmtId="0" fontId="0" fillId="26" borderId="51" xfId="0" applyFill="1" applyBorder="1" applyAlignment="1">
      <alignment horizontal="center"/>
    </xf>
    <xf numFmtId="0" fontId="0" fillId="26" borderId="20" xfId="0" applyFill="1" applyBorder="1" applyAlignment="1">
      <alignment horizontal="center"/>
    </xf>
    <xf numFmtId="0" fontId="0" fillId="18" borderId="22" xfId="0" applyFill="1" applyBorder="1" applyAlignment="1">
      <alignment horizontal="center"/>
    </xf>
    <xf numFmtId="0" fontId="0" fillId="18" borderId="51" xfId="0" applyFill="1" applyBorder="1" applyAlignment="1">
      <alignment horizontal="center"/>
    </xf>
    <xf numFmtId="0" fontId="0" fillId="18" borderId="20" xfId="0" applyFill="1" applyBorder="1" applyAlignment="1">
      <alignment horizontal="center"/>
    </xf>
    <xf numFmtId="0" fontId="0" fillId="19" borderId="22" xfId="0" applyFill="1" applyBorder="1" applyAlignment="1">
      <alignment horizontal="center"/>
    </xf>
    <xf numFmtId="0" fontId="0" fillId="19" borderId="51" xfId="0" applyFill="1" applyBorder="1" applyAlignment="1">
      <alignment horizontal="center"/>
    </xf>
    <xf numFmtId="0" fontId="0" fillId="19" borderId="20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13" borderId="52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15" borderId="12" xfId="0" applyFill="1" applyBorder="1" applyAlignment="1">
      <alignment horizontal="center"/>
    </xf>
    <xf numFmtId="0" fontId="0" fillId="15" borderId="52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17" borderId="12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0" fontId="0" fillId="16" borderId="52" xfId="0" applyFill="1" applyBorder="1" applyAlignment="1">
      <alignment horizontal="center"/>
    </xf>
    <xf numFmtId="0" fontId="0" fillId="16" borderId="3" xfId="0" applyFill="1" applyBorder="1" applyAlignment="1">
      <alignment horizontal="center"/>
    </xf>
  </cellXfs>
  <cellStyles count="3">
    <cellStyle name="Cálculo" xfId="2" builtinId="22"/>
    <cellStyle name="Normal" xfId="0" builtinId="0"/>
    <cellStyle name="Percentagem" xfId="1" builtinId="5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4"/>
          <bgColor theme="4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4"/>
          <bgColor theme="4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4"/>
          <bgColor theme="4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4"/>
          <bgColor theme="4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left" vertical="center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mruColors>
      <color rgb="FFFFFF99"/>
      <color rgb="FFFFFF66"/>
      <color rgb="FFEB13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20</xdr:row>
      <xdr:rowOff>85725</xdr:rowOff>
    </xdr:from>
    <xdr:to>
      <xdr:col>8</xdr:col>
      <xdr:colOff>95250</xdr:colOff>
      <xdr:row>21</xdr:row>
      <xdr:rowOff>104775</xdr:rowOff>
    </xdr:to>
    <xdr:sp macro="" textlink="">
      <xdr:nvSpPr>
        <xdr:cNvPr id="4" name="Seta: Para Baixo 3">
          <a:extLst>
            <a:ext uri="{FF2B5EF4-FFF2-40B4-BE49-F238E27FC236}">
              <a16:creationId xmlns:a16="http://schemas.microsoft.com/office/drawing/2014/main" id="{82EA8A6D-F00E-AAE1-C48C-B407486B8DAF}"/>
            </a:ext>
          </a:extLst>
        </xdr:cNvPr>
        <xdr:cNvSpPr/>
      </xdr:nvSpPr>
      <xdr:spPr>
        <a:xfrm>
          <a:off x="7896225" y="3705225"/>
          <a:ext cx="104775" cy="20002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20</xdr:col>
      <xdr:colOff>76200</xdr:colOff>
      <xdr:row>16</xdr:row>
      <xdr:rowOff>114300</xdr:rowOff>
    </xdr:from>
    <xdr:to>
      <xdr:col>20</xdr:col>
      <xdr:colOff>457200</xdr:colOff>
      <xdr:row>17</xdr:row>
      <xdr:rowOff>114300</xdr:rowOff>
    </xdr:to>
    <xdr:sp macro="" textlink="">
      <xdr:nvSpPr>
        <xdr:cNvPr id="5" name="Seta: Para a Direita 4">
          <a:extLst>
            <a:ext uri="{FF2B5EF4-FFF2-40B4-BE49-F238E27FC236}">
              <a16:creationId xmlns:a16="http://schemas.microsoft.com/office/drawing/2014/main" id="{EFC65DC9-6502-1379-9511-1E800FB38CB2}"/>
            </a:ext>
          </a:extLst>
        </xdr:cNvPr>
        <xdr:cNvSpPr/>
      </xdr:nvSpPr>
      <xdr:spPr>
        <a:xfrm>
          <a:off x="15297150" y="3009900"/>
          <a:ext cx="381000" cy="1809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87F4ED-C4C2-4CEB-A58D-CEE44CCD7A2D}" name="Table2" displayName="Table2" ref="A1:AF105" totalsRowShown="0" headerRowDxfId="103" headerRowBorderDxfId="102" tableBorderDxfId="101">
  <autoFilter ref="A1:AF105" xr:uid="{9E87F4ED-C4C2-4CEB-A58D-CEE44CCD7A2D}"/>
  <tableColumns count="32">
    <tableColumn id="1" xr3:uid="{DA2DB0C7-C65F-483B-B4A9-5E8ABA0EFDA4}" name="Anon ID" dataDxfId="100"/>
    <tableColumn id="7" xr3:uid="{AAA4984E-72EF-453E-B7B6-B5BD8CE03E83}" name="Tenho 18 anos ou mais."/>
    <tableColumn id="8" xr3:uid="{C76CB2AF-F4CA-46FA-BA8C-F41A0C038D38}" name="Resido em Portugal. "/>
    <tableColumn id="9" xr3:uid="{908DFE70-6EA2-478E-8AFC-4F43E27527F3}" name="Trabalho ou trabalhei (Remunerado)."/>
    <tableColumn id="10" xr3:uid="{D3996291-C78A-48CB-BC2F-157ACF179DEA}" name="Idade:"/>
    <tableColumn id="11" xr3:uid="{99640E02-DB76-4522-9F24-69FC2D71C080}" name="Género"/>
    <tableColumn id="12" xr3:uid="{24DEE97F-A2C2-42FF-8771-F7B8CB607C51}" name="Nível de Escolaridade mais alta"/>
    <tableColumn id="13" xr3:uid="{F4BB2944-B84B-41F3-82C9-C0A03EAE5B9C}" name="Setor atual ou últimos 12 meses (emprego)"/>
    <tableColumn id="14" xr3:uid="{C7DC104B-A040-4D33-90AD-CA4D67E8AA83}" name="Vínculo contratual"/>
    <tableColumn id="15" xr3:uid="{F4822799-710A-4C39-AE35-F408DCA164FB}" name="Anos de Experiência profissional"/>
    <tableColumn id="16" xr3:uid="{F5CAD322-EEED-4CF2-A750-41B8F81CB761}" name="Nível remuneratório mensal líquido"/>
    <tableColumn id="17" xr3:uid="{CAE70EA9-0D58-4AD4-9EAB-150E0015EF29}" name="11"/>
    <tableColumn id="18" xr3:uid="{FEB917B5-34B3-43C0-9DD2-3BE646FCDA7C}" name="12"/>
    <tableColumn id="19" xr3:uid="{DA375526-2B6D-4205-936A-CAE76BE9450D}" name="13"/>
    <tableColumn id="20" xr3:uid="{F34AEFD4-4091-4639-B147-B29E889E7042}" name="14"/>
    <tableColumn id="21" xr3:uid="{FB720D2C-FEB9-43A4-8C38-7548CD2061FD}" name="15"/>
    <tableColumn id="22" xr3:uid="{CB90FB56-A9AD-4507-BFBE-FC5154B639CA}" name="16"/>
    <tableColumn id="23" xr3:uid="{B266584A-CBE2-4BDC-896C-DB580AB574E4}" name="17"/>
    <tableColumn id="24" xr3:uid="{28EAB0CF-A433-4719-940D-BAF487890659}" name="18"/>
    <tableColumn id="25" xr3:uid="{7810F14C-6782-436A-9695-EEEA3C6D977C}" name="19"/>
    <tableColumn id="26" xr3:uid="{E080926A-9414-47E9-9476-38DB3643102A}" name="20"/>
    <tableColumn id="27" xr3:uid="{7ABB5173-D728-4405-8AD8-82D4DCF5E03F}" name="21"/>
    <tableColumn id="28" xr3:uid="{09355AD4-E89C-4FE9-BC60-54D78974F9F0}" name="22"/>
    <tableColumn id="29" xr3:uid="{142285AD-E56F-4B5D-A156-7FBB4ED280FE}" name="23"/>
    <tableColumn id="30" xr3:uid="{160AC332-979F-4F5D-9F74-54551DC6EAF6}" name="24"/>
    <tableColumn id="31" xr3:uid="{BBC2CCD8-AB82-4947-AD40-B49BA7D23E19}" name="25"/>
    <tableColumn id="32" xr3:uid="{0343853A-39A8-444F-9DEB-1D3F391E3EA5}" name="26"/>
    <tableColumn id="33" xr3:uid="{EF5FED2C-0165-4FAE-B0AD-F6BE8AAEDB65}" name="27"/>
    <tableColumn id="34" xr3:uid="{3DA22077-D9A3-4578-81B9-052C75EA4BC2}" name="28"/>
    <tableColumn id="35" xr3:uid="{89526A93-CDA8-46AA-9DAE-673C0B1628CE}" name="29"/>
    <tableColumn id="36" xr3:uid="{E88F07EC-736B-486E-90BF-DB608A4ED4B9}" name="1/2"/>
    <tableColumn id="37" xr3:uid="{49A5FE33-5342-47EB-A2CE-9C8B5F0D8D55}" name="2/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B4988FC-A62A-4249-8B52-7F77A211B62D}" name="Table5" displayName="Table5" ref="A1:U73" totalsRowShown="0" headerRowDxfId="99" dataDxfId="97" headerRowBorderDxfId="98" tableBorderDxfId="96" totalsRowBorderDxfId="95">
  <autoFilter ref="A1:U73" xr:uid="{5B4988FC-A62A-4249-8B52-7F77A211B62D}"/>
  <tableColumns count="21">
    <tableColumn id="1" xr3:uid="{26075B5C-1AAA-4465-B490-950AB2A4BD2E}" name="Anon ID" dataDxfId="94"/>
    <tableColumn id="2" xr3:uid="{19B92C41-DFB0-40CD-9006-E4D06F870FA5}" name="11" dataDxfId="93"/>
    <tableColumn id="3" xr3:uid="{CFCB0AAD-1215-4FDD-B6FF-9B6A78D7C25F}" name="12" dataDxfId="92"/>
    <tableColumn id="4" xr3:uid="{A8C410EF-26DA-4292-A53E-F08E4CE492A3}" name="13" dataDxfId="91"/>
    <tableColumn id="5" xr3:uid="{06ED2551-9C64-4DD3-AD4F-4D2413948BCF}" name="14" dataDxfId="90"/>
    <tableColumn id="6" xr3:uid="{41B9160B-CAAF-4823-BB75-BFD2434AF53F}" name="15" dataDxfId="89"/>
    <tableColumn id="7" xr3:uid="{C677A02F-7082-4A53-B9AC-7729B6386851}" name="16" dataDxfId="88"/>
    <tableColumn id="8" xr3:uid="{665E54CA-5BA5-4A69-AA29-2056B1F344D6}" name="17" dataDxfId="87"/>
    <tableColumn id="9" xr3:uid="{49E46F66-4042-484D-BBE4-25A317CBE3C2}" name="18" dataDxfId="86"/>
    <tableColumn id="10" xr3:uid="{DD0EA447-73EB-460C-90B1-19DD1969A518}" name="19" dataDxfId="85"/>
    <tableColumn id="11" xr3:uid="{4CB05F0D-726E-4107-9185-25F5B7C279D8}" name="20" dataDxfId="84"/>
    <tableColumn id="12" xr3:uid="{2AEAD9D9-7416-48ED-B999-28F3F6836CC0}" name="21" dataDxfId="83"/>
    <tableColumn id="13" xr3:uid="{DCAFC368-FA8F-44DB-9B5C-F64B2DA99DFC}" name="22" dataDxfId="82"/>
    <tableColumn id="14" xr3:uid="{82486373-04C9-41A0-90A7-38F46BB86FC9}" name="23" dataDxfId="81"/>
    <tableColumn id="15" xr3:uid="{6B5602B2-5CA6-40CA-B0F2-5B35DAE10047}" name="24" dataDxfId="80"/>
    <tableColumn id="16" xr3:uid="{15EB94DF-4AC8-4090-91BB-146D94DAB005}" name="25" dataDxfId="79"/>
    <tableColumn id="17" xr3:uid="{7E29719F-42D5-47A0-9588-8927197193FB}" name="26" dataDxfId="78"/>
    <tableColumn id="18" xr3:uid="{7908F268-7E13-4936-A9DA-9620D85BD3A7}" name="27" dataDxfId="77"/>
    <tableColumn id="19" xr3:uid="{1033C16C-A39A-4340-890C-99113863B52B}" name="28" dataDxfId="76"/>
    <tableColumn id="20" xr3:uid="{3180D653-70B3-43F7-884B-7F154C82BA93}" name="1/2" dataDxfId="75"/>
    <tableColumn id="21" xr3:uid="{7F339176-A0CF-43EB-8770-028DD7ABBABA}" name="2/2" dataDxfId="7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CFEFE7F-9AFD-4AE1-82CC-827BB400813B}" name="Table7" displayName="Table7" ref="A2:T10" totalsRowShown="0" headerRowDxfId="73" headerRowBorderDxfId="72" tableBorderDxfId="71" totalsRowBorderDxfId="70">
  <autoFilter ref="A2:T10" xr:uid="{3CFEFE7F-9AFD-4AE1-82CC-827BB400813B}"/>
  <tableColumns count="20">
    <tableColumn id="1" xr3:uid="{B13BBF49-E1A4-404E-869D-27C93CA91859}" name="Significado" dataDxfId="69"/>
    <tableColumn id="2" xr3:uid="{B85F2E7C-857C-4236-A937-C17A0334E59A}" name="Valor Numérico" dataDxfId="68"/>
    <tableColumn id="3" xr3:uid="{C46DE6C4-0B5F-4D75-BD4F-93F4614D653A}" name="11" dataDxfId="67"/>
    <tableColumn id="4" xr3:uid="{2897809C-AC41-40B5-B855-78B43A2B2429}" name="12" dataDxfId="66"/>
    <tableColumn id="5" xr3:uid="{1F9F2FA0-B29D-46C7-9864-1AFF01C693E7}" name="13" dataDxfId="65"/>
    <tableColumn id="6" xr3:uid="{FE2D4057-09D1-41D7-93AC-083438CBEC46}" name="14" dataDxfId="64"/>
    <tableColumn id="7" xr3:uid="{68448C3A-5A6B-4E77-A3C9-5858CFE1F671}" name="15" dataDxfId="63"/>
    <tableColumn id="8" xr3:uid="{81B7FB6E-292B-49A7-B510-CD49CABCD5DE}" name="16" dataDxfId="62"/>
    <tableColumn id="9" xr3:uid="{0793B946-C36E-431F-8F6A-B493CC37A344}" name="17" dataDxfId="61"/>
    <tableColumn id="10" xr3:uid="{9E38408F-E00E-4789-9524-B1E3201A0EE3}" name="18" dataDxfId="60"/>
    <tableColumn id="11" xr3:uid="{BC462D66-105A-492F-A7B5-CF9A55DBA551}" name="19" dataDxfId="59"/>
    <tableColumn id="12" xr3:uid="{E6A1755A-1C47-4FF2-8D4D-DF8F431D41DA}" name="20" dataDxfId="58"/>
    <tableColumn id="13" xr3:uid="{96B20839-3D69-410B-8638-C865426927EF}" name="21" dataDxfId="57"/>
    <tableColumn id="14" xr3:uid="{D02DCD6B-C5E3-441C-84FA-7DBCDC5F4D71}" name="22" dataDxfId="56"/>
    <tableColumn id="15" xr3:uid="{546A4A53-7996-43FC-9EA2-E4F820243AAF}" name="23" dataDxfId="55"/>
    <tableColumn id="16" xr3:uid="{15743435-5E28-46B1-A20D-1B39D58F25FF}" name="24" dataDxfId="54"/>
    <tableColumn id="17" xr3:uid="{C572EDCF-FB22-4F81-B461-DF3C6995903B}" name="25" dataDxfId="53"/>
    <tableColumn id="18" xr3:uid="{29E7351E-892C-43F6-B8B3-7BB99FBA6486}" name="26" dataDxfId="52"/>
    <tableColumn id="19" xr3:uid="{BD11C163-B323-4FD5-ADD6-D66C2BD7981D}" name="27" dataDxfId="51"/>
    <tableColumn id="20" xr3:uid="{142CED89-BE38-45A3-B337-3DD2C57D2D57}" name="28" dataDxfId="5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3C9015E-117C-4422-A82C-7B5ECAA07772}" name="Table79" displayName="Table79" ref="A13:T20" totalsRowShown="0" headerRowDxfId="49" headerRowBorderDxfId="48" tableBorderDxfId="47" totalsRowBorderDxfId="46">
  <autoFilter ref="A13:T20" xr:uid="{A3C9015E-117C-4422-A82C-7B5ECAA07772}"/>
  <tableColumns count="20">
    <tableColumn id="1" xr3:uid="{B746AB6D-A864-4490-82D3-CD4DA28E16E0}" name="Significado" dataDxfId="45"/>
    <tableColumn id="2" xr3:uid="{45C985EC-7C04-49E7-868A-3E9EF7E42730}" name="Valor Numérico" dataDxfId="44"/>
    <tableColumn id="3" xr3:uid="{113EC555-AE33-4497-BF2C-D4C01AB9C846}" name="11" dataDxfId="43"/>
    <tableColumn id="4" xr3:uid="{FC76E63A-64DA-431E-BEC1-AD45FB4BCF2D}" name="12" dataDxfId="42"/>
    <tableColumn id="5" xr3:uid="{D5190D87-467D-4ABD-AD0C-15BF77E8A5CF}" name="13" dataDxfId="41"/>
    <tableColumn id="6" xr3:uid="{3A01FE78-9E60-4394-9F21-A2480D773045}" name="14" dataDxfId="40"/>
    <tableColumn id="7" xr3:uid="{D1D75DA9-62D4-4651-808F-012FA46140EE}" name="15" dataDxfId="39"/>
    <tableColumn id="8" xr3:uid="{FBE11805-DF1E-498F-BD28-E0FAB25A289F}" name="16" dataDxfId="38"/>
    <tableColumn id="9" xr3:uid="{857B4F52-D17C-494E-B347-BE92B983D457}" name="17" dataDxfId="37"/>
    <tableColumn id="10" xr3:uid="{6614FEB2-ECB5-42F0-9846-58C4E75D9ED9}" name="18" dataDxfId="36"/>
    <tableColumn id="11" xr3:uid="{E93B254E-C716-441C-8A19-7D02E1B4A6B7}" name="19" dataDxfId="35"/>
    <tableColumn id="12" xr3:uid="{773CB698-68F7-4C06-AE57-8B3DE52FFF78}" name="20" dataDxfId="34"/>
    <tableColumn id="13" xr3:uid="{3F6AF12B-BB9C-46FC-857D-279FF77F88B2}" name="21" dataDxfId="33"/>
    <tableColumn id="14" xr3:uid="{128D1113-6E72-4393-92A8-477FA2BB15F4}" name="22" dataDxfId="32"/>
    <tableColumn id="15" xr3:uid="{7079AFB7-2858-4392-899E-9FAF4D825C54}" name="23" dataDxfId="31"/>
    <tableColumn id="16" xr3:uid="{A99A477B-4222-4B2C-BC75-3986757A9D0F}" name="24" dataDxfId="30"/>
    <tableColumn id="17" xr3:uid="{13EBBFF1-3B1F-46F2-B2C0-5634225092A2}" name="25" dataDxfId="29"/>
    <tableColumn id="18" xr3:uid="{F7CF7EC1-A5DF-4989-9BE5-CD3AF9CFA31D}" name="26" dataDxfId="28"/>
    <tableColumn id="19" xr3:uid="{1973819C-5D30-43F9-AEBB-096F800CFF1D}" name="27" dataDxfId="27"/>
    <tableColumn id="20" xr3:uid="{2C048BFA-91AA-40F1-8F92-D92F057DD7E3}" name="28" dataDxfId="2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E899736-D9C3-4BBE-B7D4-411793C71E71}" name="Table9" displayName="Table9" ref="V13:Y20" totalsRowShown="0" headerRowDxfId="25" dataDxfId="23" headerRowBorderDxfId="24" tableBorderDxfId="22">
  <autoFilter ref="V13:Y20" xr:uid="{1E899736-D9C3-4BBE-B7D4-411793C71E71}"/>
  <tableColumns count="4">
    <tableColumn id="1" xr3:uid="{0707A377-056A-4FE0-B507-5BD8727D2E84}" name="Significado" dataDxfId="21"/>
    <tableColumn id="2" xr3:uid="{3BD07540-5F55-40C3-B377-4925E271737C}" name="Valor Numérico" dataDxfId="20"/>
    <tableColumn id="3" xr3:uid="{CEB33B81-44C2-4753-ABDE-DC00EA79CCEC}" name="18" dataDxfId="19"/>
    <tableColumn id="4" xr3:uid="{46C9F2FF-197F-4B9C-A25F-046644C13C84}" name="19" dataDxfId="18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CA57EA5-D1F7-484E-97E7-366C566365D9}" name="Table11" displayName="Table11" ref="A23:T29" totalsRowShown="0" headerRowDxfId="17" headerRowBorderDxfId="16" tableBorderDxfId="15">
  <autoFilter ref="A23:T29" xr:uid="{7CA57EA5-D1F7-484E-97E7-366C566365D9}"/>
  <tableColumns count="20">
    <tableColumn id="1" xr3:uid="{2F3386DB-1EEC-4210-93CB-DE0E603D7AF1}" name="Indicador" dataDxfId="14"/>
    <tableColumn id="2" xr3:uid="{A68FF856-BB81-49A3-B7DE-0D19A861AE75}" name=" " dataDxfId="13"/>
    <tableColumn id="3" xr3:uid="{BA004840-7ED0-4205-94C7-C0F1312BC1E2}" name="11"/>
    <tableColumn id="4" xr3:uid="{5D45FD96-0F85-4E13-89B1-7DD58CE8FBA7}" name="12"/>
    <tableColumn id="5" xr3:uid="{889D9A29-3472-4D19-ADD4-5C624B6F4FD4}" name="13"/>
    <tableColumn id="6" xr3:uid="{07CA4A17-090B-4CAA-98D7-72562E6E2C9A}" name="14"/>
    <tableColumn id="7" xr3:uid="{62F84EF8-2CDC-4F9F-AEB1-1058A994244F}" name="15"/>
    <tableColumn id="8" xr3:uid="{269D53EF-7605-4155-8468-8C2B5D581BF7}" name="16"/>
    <tableColumn id="9" xr3:uid="{8EC56D49-98A9-4232-853D-4A5286B61C0C}" name="17"/>
    <tableColumn id="10" xr3:uid="{59C79119-A4AF-47F9-A017-BAF56B8D7146}" name="18" dataDxfId="12"/>
    <tableColumn id="11" xr3:uid="{86278A23-0D6D-4EAE-94AD-8EB6241ADD8D}" name="19"/>
    <tableColumn id="12" xr3:uid="{4498648C-8354-49AB-AC60-96C529AC71F8}" name="20"/>
    <tableColumn id="13" xr3:uid="{0F270713-B32C-4917-A371-07F45EB736DC}" name="21"/>
    <tableColumn id="14" xr3:uid="{5DFADEC8-D0A0-46DC-A8CE-206E0A493931}" name="22"/>
    <tableColumn id="15" xr3:uid="{CDE83850-C17F-4737-BC8C-7BEFB706918E}" name="23"/>
    <tableColumn id="16" xr3:uid="{0D6199F8-57AD-479B-A37F-936585B2DAC8}" name="24"/>
    <tableColumn id="17" xr3:uid="{0BDFFCC9-D058-4B04-B89D-93978D1F483B}" name="25"/>
    <tableColumn id="18" xr3:uid="{53B3037A-99EB-48BD-8459-A70600E4B789}" name="26"/>
    <tableColumn id="19" xr3:uid="{BF81709F-9283-447B-90CE-A8E3B6B07E2D}" name="27"/>
    <tableColumn id="20" xr3:uid="{1CA3332E-AC16-4339-A98C-2CEFBAEACF92}" name="28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AC6012D-DA66-4155-9ED6-6E176416374C}" name="Table12" displayName="Table12" ref="A2:D10" totalsRowShown="0">
  <autoFilter ref="A2:D10" xr:uid="{CAC6012D-DA66-4155-9ED6-6E176416374C}"/>
  <tableColumns count="4">
    <tableColumn id="1" xr3:uid="{BDEFEB7B-3365-4AEF-B67C-A2EAEFFFD6BC}" name="Resposta [1/2]" dataDxfId="11"/>
    <tableColumn id="2" xr3:uid="{96BFBB09-E154-4AA9-8528-39D6887FA829}" name="Resposta [2/2]" dataDxfId="10"/>
    <tableColumn id="3" xr3:uid="{DBB65197-2532-4EF7-9635-C6F91B4503CB}" name="30 [1/2]" dataDxfId="9">
      <calculatedColumnFormula>COUNTIF(Table5[1/2],A3)</calculatedColumnFormula>
    </tableColumn>
    <tableColumn id="4" xr3:uid="{4FAF739E-E916-41E5-813A-B48FF60F0593}" name="31 [2/2]" dataDxfId="8">
      <calculatedColumnFormula>COUNTIF(Table5[2/2],B3)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C548E9B-CF74-4E60-900B-0363D9B5B09F}" name="Table1214" displayName="Table1214" ref="A13:D20" totalsRowShown="0">
  <autoFilter ref="A13:D20" xr:uid="{0C548E9B-CF74-4E60-900B-0363D9B5B09F}"/>
  <tableColumns count="4">
    <tableColumn id="1" xr3:uid="{EBDF77A9-C948-43E0-9886-D970F7F263D6}" name="Resposta [1/2]" dataDxfId="7"/>
    <tableColumn id="2" xr3:uid="{DD87BDF0-5971-4AD5-BEEF-C8D5EFC77C5C}" name="Resposta [2/2]" dataDxfId="6"/>
    <tableColumn id="3" xr3:uid="{A9405EEF-826D-425B-B354-3E3FD480AF3F}" name="30 [1/2]" dataDxfId="5">
      <calculatedColumnFormula>COUNTIF(Table5[1/2],A14)</calculatedColumnFormula>
    </tableColumn>
    <tableColumn id="4" xr3:uid="{5BD5856B-0AAB-4A48-88F0-16FDB1CBBF79}" name="31 [2/2]" dataDxfId="4">
      <calculatedColumnFormula>COUNTIF(Table5[2/2],B14)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DF98EA-8C16-4623-BED3-2F7065E523A5}" name="Table12142" displayName="Table12142" ref="E13:H20" totalsRowShown="0">
  <autoFilter ref="E13:H20" xr:uid="{36DF98EA-8C16-4623-BED3-2F7065E523A5}"/>
  <tableColumns count="4">
    <tableColumn id="1" xr3:uid="{3636CC55-7920-4831-A2E6-6CE6A852B967}" name="Resposta [1/2]" dataDxfId="3"/>
    <tableColumn id="2" xr3:uid="{D3C493A1-11EA-45DE-B471-6A542EFF1A5A}" name="Resposta [2/2]" dataDxfId="2"/>
    <tableColumn id="3" xr3:uid="{44BA5D03-0516-4998-A98A-A1E784B33E6B}" name="30 [1/2]" dataDxfId="1"/>
    <tableColumn id="4" xr3:uid="{B9CB2B2E-200E-44EA-AA9C-3179F0428DEF}" name="31 [2/2]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5"/>
  <sheetViews>
    <sheetView topLeftCell="V1" workbookViewId="0">
      <selection activeCell="AE1" sqref="AE1:AF1048576"/>
    </sheetView>
  </sheetViews>
  <sheetFormatPr defaultRowHeight="14.4" x14ac:dyDescent="0.3"/>
  <cols>
    <col min="1" max="1" width="12.5546875" bestFit="1" customWidth="1"/>
    <col min="2" max="2" width="26.44140625" customWidth="1"/>
    <col min="3" max="3" width="24" bestFit="1" customWidth="1"/>
    <col min="4" max="4" width="39.109375" bestFit="1" customWidth="1"/>
    <col min="5" max="5" width="11.109375" bestFit="1" customWidth="1"/>
    <col min="6" max="6" width="12.33203125" bestFit="1" customWidth="1"/>
    <col min="7" max="7" width="33.44140625" bestFit="1" customWidth="1"/>
    <col min="8" max="8" width="44.44140625" bestFit="1" customWidth="1"/>
    <col min="9" max="9" width="22" bestFit="1" customWidth="1"/>
    <col min="10" max="10" width="35" bestFit="1" customWidth="1"/>
    <col min="11" max="11" width="38" bestFit="1" customWidth="1"/>
    <col min="12" max="30" width="26.88671875" bestFit="1" customWidth="1"/>
    <col min="31" max="32" width="20.6640625" bestFit="1" customWidth="1"/>
  </cols>
  <sheetData>
    <row r="1" spans="1:32" x14ac:dyDescent="0.3">
      <c r="A1" s="3" t="s">
        <v>116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</row>
    <row r="2" spans="1:32" x14ac:dyDescent="0.3">
      <c r="A2" s="16">
        <v>1</v>
      </c>
      <c r="B2" t="s">
        <v>31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40</v>
      </c>
      <c r="M2" t="s">
        <v>40</v>
      </c>
      <c r="N2" t="s">
        <v>40</v>
      </c>
      <c r="O2" t="s">
        <v>40</v>
      </c>
      <c r="P2" t="s">
        <v>40</v>
      </c>
      <c r="Q2" t="s">
        <v>40</v>
      </c>
      <c r="R2" t="s">
        <v>40</v>
      </c>
      <c r="S2" t="s">
        <v>40</v>
      </c>
      <c r="T2" t="s">
        <v>40</v>
      </c>
      <c r="U2" t="s">
        <v>40</v>
      </c>
      <c r="V2" t="s">
        <v>40</v>
      </c>
      <c r="W2" t="s">
        <v>40</v>
      </c>
      <c r="X2" t="s">
        <v>40</v>
      </c>
      <c r="Y2" t="s">
        <v>40</v>
      </c>
      <c r="Z2" t="s">
        <v>40</v>
      </c>
      <c r="AA2" t="s">
        <v>40</v>
      </c>
      <c r="AB2" t="s">
        <v>40</v>
      </c>
      <c r="AC2" t="s">
        <v>40</v>
      </c>
      <c r="AD2" t="s">
        <v>40</v>
      </c>
      <c r="AE2" t="s">
        <v>41</v>
      </c>
      <c r="AF2" t="s">
        <v>42</v>
      </c>
    </row>
    <row r="3" spans="1:32" x14ac:dyDescent="0.3">
      <c r="A3" s="16">
        <v>2</v>
      </c>
      <c r="B3" t="s">
        <v>31</v>
      </c>
      <c r="C3" t="s">
        <v>31</v>
      </c>
      <c r="D3" t="s">
        <v>32</v>
      </c>
      <c r="E3" t="s">
        <v>33</v>
      </c>
      <c r="F3" t="s">
        <v>34</v>
      </c>
      <c r="G3" t="s">
        <v>43</v>
      </c>
      <c r="H3" t="s">
        <v>36</v>
      </c>
      <c r="I3" t="s">
        <v>37</v>
      </c>
      <c r="J3" t="s">
        <v>44</v>
      </c>
      <c r="K3" t="s">
        <v>39</v>
      </c>
      <c r="L3" t="s">
        <v>40</v>
      </c>
      <c r="M3" t="s">
        <v>40</v>
      </c>
      <c r="N3" t="s">
        <v>40</v>
      </c>
      <c r="O3" t="s">
        <v>40</v>
      </c>
      <c r="P3" t="s">
        <v>45</v>
      </c>
      <c r="Q3" t="s">
        <v>45</v>
      </c>
      <c r="R3" t="s">
        <v>40</v>
      </c>
      <c r="S3" t="s">
        <v>40</v>
      </c>
      <c r="T3" t="s">
        <v>45</v>
      </c>
      <c r="U3" t="s">
        <v>45</v>
      </c>
      <c r="V3" t="s">
        <v>45</v>
      </c>
      <c r="W3" t="s">
        <v>45</v>
      </c>
      <c r="X3" t="s">
        <v>40</v>
      </c>
      <c r="Y3" t="s">
        <v>40</v>
      </c>
      <c r="Z3" t="s">
        <v>40</v>
      </c>
      <c r="AA3" t="s">
        <v>40</v>
      </c>
      <c r="AB3" t="s">
        <v>40</v>
      </c>
      <c r="AC3" t="s">
        <v>40</v>
      </c>
      <c r="AD3" t="s">
        <v>40</v>
      </c>
      <c r="AE3" t="s">
        <v>46</v>
      </c>
      <c r="AF3" t="s">
        <v>47</v>
      </c>
    </row>
    <row r="4" spans="1:32" x14ac:dyDescent="0.3">
      <c r="A4" s="16">
        <v>3</v>
      </c>
      <c r="B4" t="s">
        <v>31</v>
      </c>
      <c r="C4" t="s">
        <v>31</v>
      </c>
      <c r="D4" t="s">
        <v>48</v>
      </c>
      <c r="E4" t="s">
        <v>49</v>
      </c>
      <c r="F4" t="s">
        <v>34</v>
      </c>
      <c r="G4" t="s">
        <v>43</v>
      </c>
      <c r="H4" t="s">
        <v>50</v>
      </c>
      <c r="I4" t="s">
        <v>51</v>
      </c>
      <c r="J4" t="s">
        <v>52</v>
      </c>
      <c r="K4" t="s">
        <v>39</v>
      </c>
      <c r="L4" t="s">
        <v>40</v>
      </c>
      <c r="M4" t="s">
        <v>53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54</v>
      </c>
      <c r="AF4" t="s">
        <v>55</v>
      </c>
    </row>
    <row r="5" spans="1:32" x14ac:dyDescent="0.3">
      <c r="A5" s="16">
        <v>4</v>
      </c>
      <c r="B5" t="s">
        <v>31</v>
      </c>
      <c r="C5" t="s">
        <v>56</v>
      </c>
      <c r="D5" t="s">
        <v>48</v>
      </c>
      <c r="E5" t="s">
        <v>49</v>
      </c>
      <c r="F5" t="s">
        <v>34</v>
      </c>
      <c r="G5" t="s">
        <v>57</v>
      </c>
      <c r="H5" t="s">
        <v>50</v>
      </c>
      <c r="I5" t="s">
        <v>58</v>
      </c>
      <c r="J5" t="s">
        <v>52</v>
      </c>
      <c r="K5" t="s">
        <v>59</v>
      </c>
      <c r="L5" t="s">
        <v>53</v>
      </c>
      <c r="M5" t="s">
        <v>53</v>
      </c>
      <c r="N5" t="s">
        <v>53</v>
      </c>
      <c r="O5" t="s">
        <v>53</v>
      </c>
      <c r="P5" t="s">
        <v>53</v>
      </c>
      <c r="Q5" t="s">
        <v>53</v>
      </c>
      <c r="R5" t="s">
        <v>53</v>
      </c>
      <c r="S5" t="s">
        <v>53</v>
      </c>
      <c r="T5" t="s">
        <v>53</v>
      </c>
      <c r="U5" t="s">
        <v>53</v>
      </c>
      <c r="V5" t="s">
        <v>53</v>
      </c>
      <c r="W5" t="s">
        <v>45</v>
      </c>
      <c r="X5" t="s">
        <v>53</v>
      </c>
      <c r="Y5" t="s">
        <v>53</v>
      </c>
      <c r="Z5" t="s">
        <v>45</v>
      </c>
      <c r="AA5" t="s">
        <v>40</v>
      </c>
      <c r="AB5" t="s">
        <v>53</v>
      </c>
      <c r="AC5" t="s">
        <v>45</v>
      </c>
      <c r="AD5" t="s">
        <v>45</v>
      </c>
      <c r="AE5" t="s">
        <v>46</v>
      </c>
      <c r="AF5" t="s">
        <v>55</v>
      </c>
    </row>
    <row r="6" spans="1:32" x14ac:dyDescent="0.3">
      <c r="A6" s="16">
        <v>5</v>
      </c>
      <c r="B6" t="s">
        <v>31</v>
      </c>
      <c r="C6" t="s">
        <v>56</v>
      </c>
      <c r="D6" t="s">
        <v>48</v>
      </c>
      <c r="E6" t="s">
        <v>33</v>
      </c>
      <c r="F6" t="s">
        <v>60</v>
      </c>
      <c r="G6" t="s">
        <v>57</v>
      </c>
      <c r="H6" t="s">
        <v>36</v>
      </c>
      <c r="I6" t="s">
        <v>58</v>
      </c>
      <c r="J6" t="s">
        <v>38</v>
      </c>
      <c r="K6" t="s">
        <v>59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45</v>
      </c>
      <c r="AA6" t="s">
        <v>53</v>
      </c>
      <c r="AB6" t="s">
        <v>53</v>
      </c>
      <c r="AC6" t="s">
        <v>53</v>
      </c>
      <c r="AD6" t="s">
        <v>45</v>
      </c>
      <c r="AE6" t="s">
        <v>61</v>
      </c>
      <c r="AF6" t="s">
        <v>61</v>
      </c>
    </row>
    <row r="7" spans="1:32" x14ac:dyDescent="0.3">
      <c r="A7" s="16">
        <v>6</v>
      </c>
      <c r="B7" t="s">
        <v>31</v>
      </c>
      <c r="C7" t="s">
        <v>31</v>
      </c>
      <c r="D7" t="s">
        <v>48</v>
      </c>
      <c r="E7" t="s">
        <v>49</v>
      </c>
      <c r="F7" t="s">
        <v>60</v>
      </c>
      <c r="G7" t="s">
        <v>57</v>
      </c>
      <c r="H7" t="s">
        <v>50</v>
      </c>
      <c r="I7" t="s">
        <v>62</v>
      </c>
      <c r="J7" t="s">
        <v>63</v>
      </c>
      <c r="K7" t="s">
        <v>59</v>
      </c>
      <c r="L7" t="s">
        <v>53</v>
      </c>
      <c r="M7" t="s">
        <v>53</v>
      </c>
      <c r="N7" t="s">
        <v>53</v>
      </c>
      <c r="O7" t="s">
        <v>53</v>
      </c>
      <c r="P7" t="s">
        <v>40</v>
      </c>
      <c r="Q7" t="s">
        <v>53</v>
      </c>
      <c r="R7" t="s">
        <v>53</v>
      </c>
      <c r="S7" t="s">
        <v>45</v>
      </c>
      <c r="T7" t="s">
        <v>64</v>
      </c>
      <c r="U7" t="s">
        <v>64</v>
      </c>
      <c r="V7" t="s">
        <v>53</v>
      </c>
      <c r="W7" t="s">
        <v>53</v>
      </c>
      <c r="X7" t="s">
        <v>40</v>
      </c>
      <c r="Y7" t="s">
        <v>53</v>
      </c>
      <c r="Z7" t="s">
        <v>65</v>
      </c>
      <c r="AA7" t="s">
        <v>53</v>
      </c>
      <c r="AB7" t="s">
        <v>53</v>
      </c>
      <c r="AC7" t="s">
        <v>40</v>
      </c>
      <c r="AD7" t="s">
        <v>64</v>
      </c>
      <c r="AE7" t="s">
        <v>54</v>
      </c>
      <c r="AF7" t="s">
        <v>66</v>
      </c>
    </row>
    <row r="8" spans="1:32" x14ac:dyDescent="0.3">
      <c r="A8" s="16">
        <v>7</v>
      </c>
      <c r="B8" t="s">
        <v>31</v>
      </c>
      <c r="C8" t="s">
        <v>56</v>
      </c>
      <c r="D8" t="s">
        <v>48</v>
      </c>
      <c r="E8" t="s">
        <v>49</v>
      </c>
      <c r="F8" t="s">
        <v>60</v>
      </c>
      <c r="G8" t="s">
        <v>57</v>
      </c>
      <c r="H8" t="s">
        <v>50</v>
      </c>
      <c r="I8" t="s">
        <v>58</v>
      </c>
      <c r="J8" t="s">
        <v>38</v>
      </c>
      <c r="K8" t="s">
        <v>59</v>
      </c>
      <c r="L8" t="s">
        <v>45</v>
      </c>
      <c r="M8" t="s">
        <v>40</v>
      </c>
      <c r="N8" t="s">
        <v>40</v>
      </c>
      <c r="O8" t="s">
        <v>45</v>
      </c>
      <c r="P8" t="s">
        <v>40</v>
      </c>
      <c r="Q8" t="s">
        <v>45</v>
      </c>
      <c r="R8" t="s">
        <v>40</v>
      </c>
      <c r="S8" t="s">
        <v>40</v>
      </c>
      <c r="T8" t="s">
        <v>40</v>
      </c>
      <c r="U8" t="s">
        <v>40</v>
      </c>
      <c r="V8" t="s">
        <v>45</v>
      </c>
      <c r="W8" t="s">
        <v>45</v>
      </c>
      <c r="X8" t="s">
        <v>40</v>
      </c>
      <c r="Y8" t="s">
        <v>40</v>
      </c>
      <c r="Z8" t="s">
        <v>53</v>
      </c>
      <c r="AA8" t="s">
        <v>40</v>
      </c>
      <c r="AB8" t="s">
        <v>40</v>
      </c>
      <c r="AC8" t="s">
        <v>64</v>
      </c>
      <c r="AD8" t="s">
        <v>45</v>
      </c>
      <c r="AE8" t="s">
        <v>41</v>
      </c>
      <c r="AF8" t="s">
        <v>42</v>
      </c>
    </row>
    <row r="9" spans="1:32" x14ac:dyDescent="0.3">
      <c r="A9" s="16">
        <v>8</v>
      </c>
      <c r="B9" t="s">
        <v>31</v>
      </c>
      <c r="C9" t="s">
        <v>31</v>
      </c>
      <c r="D9" t="s">
        <v>48</v>
      </c>
      <c r="E9" t="s">
        <v>49</v>
      </c>
      <c r="F9" t="s">
        <v>34</v>
      </c>
      <c r="G9" t="s">
        <v>35</v>
      </c>
      <c r="H9" t="s">
        <v>36</v>
      </c>
      <c r="I9" t="s">
        <v>51</v>
      </c>
      <c r="J9" t="s">
        <v>44</v>
      </c>
      <c r="K9" t="s">
        <v>39</v>
      </c>
      <c r="L9" t="s">
        <v>53</v>
      </c>
      <c r="M9" t="s">
        <v>53</v>
      </c>
      <c r="N9" t="s">
        <v>40</v>
      </c>
      <c r="O9" t="s">
        <v>45</v>
      </c>
      <c r="P9" t="s">
        <v>45</v>
      </c>
      <c r="Q9" t="s">
        <v>40</v>
      </c>
      <c r="R9" t="s">
        <v>40</v>
      </c>
      <c r="S9" t="s">
        <v>64</v>
      </c>
      <c r="T9" t="s">
        <v>40</v>
      </c>
      <c r="U9" t="s">
        <v>45</v>
      </c>
      <c r="V9" t="s">
        <v>45</v>
      </c>
      <c r="W9" t="s">
        <v>45</v>
      </c>
      <c r="X9" t="s">
        <v>53</v>
      </c>
      <c r="Y9" t="s">
        <v>53</v>
      </c>
      <c r="Z9" t="s">
        <v>64</v>
      </c>
      <c r="AA9" t="s">
        <v>53</v>
      </c>
      <c r="AB9" t="s">
        <v>53</v>
      </c>
      <c r="AC9" t="s">
        <v>53</v>
      </c>
      <c r="AD9" t="s">
        <v>45</v>
      </c>
      <c r="AE9" t="s">
        <v>54</v>
      </c>
      <c r="AF9" t="s">
        <v>47</v>
      </c>
    </row>
    <row r="10" spans="1:32" x14ac:dyDescent="0.3">
      <c r="A10" s="16">
        <v>9</v>
      </c>
      <c r="B10" t="s">
        <v>31</v>
      </c>
      <c r="C10" t="s">
        <v>31</v>
      </c>
      <c r="D10" t="s">
        <v>48</v>
      </c>
      <c r="E10" t="s">
        <v>67</v>
      </c>
      <c r="F10" t="s">
        <v>60</v>
      </c>
      <c r="G10" t="s">
        <v>57</v>
      </c>
      <c r="H10" t="s">
        <v>50</v>
      </c>
      <c r="I10" t="s">
        <v>62</v>
      </c>
      <c r="J10" t="s">
        <v>63</v>
      </c>
      <c r="K10" t="s">
        <v>68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40</v>
      </c>
      <c r="AB10" t="s">
        <v>40</v>
      </c>
      <c r="AC10" t="s">
        <v>40</v>
      </c>
      <c r="AD10" t="s">
        <v>40</v>
      </c>
      <c r="AE10" t="s">
        <v>54</v>
      </c>
      <c r="AF10" t="s">
        <v>42</v>
      </c>
    </row>
    <row r="11" spans="1:32" x14ac:dyDescent="0.3">
      <c r="A11" s="16">
        <v>10</v>
      </c>
      <c r="B11" t="s">
        <v>31</v>
      </c>
      <c r="C11" t="s">
        <v>31</v>
      </c>
      <c r="D11" t="s">
        <v>48</v>
      </c>
      <c r="E11" t="s">
        <v>49</v>
      </c>
      <c r="F11" t="s">
        <v>34</v>
      </c>
      <c r="G11" t="s">
        <v>35</v>
      </c>
      <c r="H11" t="s">
        <v>50</v>
      </c>
      <c r="I11" t="s">
        <v>58</v>
      </c>
      <c r="J11" t="s">
        <v>44</v>
      </c>
      <c r="K11" t="s">
        <v>68</v>
      </c>
      <c r="L11" t="s">
        <v>40</v>
      </c>
      <c r="M11" t="s">
        <v>40</v>
      </c>
      <c r="N11" t="s">
        <v>40</v>
      </c>
      <c r="O11" t="s">
        <v>53</v>
      </c>
      <c r="P11" t="s">
        <v>64</v>
      </c>
      <c r="Q11" t="s">
        <v>40</v>
      </c>
      <c r="R11" t="s">
        <v>53</v>
      </c>
      <c r="S11" t="s">
        <v>45</v>
      </c>
      <c r="T11" t="s">
        <v>53</v>
      </c>
      <c r="U11" t="s">
        <v>40</v>
      </c>
      <c r="V11" t="s">
        <v>53</v>
      </c>
      <c r="W11" t="s">
        <v>40</v>
      </c>
      <c r="X11" t="s">
        <v>64</v>
      </c>
      <c r="Y11" t="s">
        <v>40</v>
      </c>
      <c r="Z11" t="s">
        <v>40</v>
      </c>
      <c r="AA11" t="s">
        <v>45</v>
      </c>
      <c r="AB11" t="s">
        <v>40</v>
      </c>
      <c r="AC11" t="s">
        <v>53</v>
      </c>
      <c r="AD11" t="s">
        <v>53</v>
      </c>
      <c r="AE11" t="s">
        <v>41</v>
      </c>
      <c r="AF11" t="s">
        <v>47</v>
      </c>
    </row>
    <row r="12" spans="1:32" x14ac:dyDescent="0.3">
      <c r="A12" s="16">
        <v>11</v>
      </c>
      <c r="B12" t="s">
        <v>31</v>
      </c>
      <c r="C12" t="s">
        <v>56</v>
      </c>
      <c r="D12" t="s">
        <v>48</v>
      </c>
      <c r="E12" t="s">
        <v>67</v>
      </c>
      <c r="F12" t="s">
        <v>60</v>
      </c>
      <c r="G12" t="s">
        <v>57</v>
      </c>
      <c r="H12" t="s">
        <v>50</v>
      </c>
      <c r="I12" t="s">
        <v>58</v>
      </c>
      <c r="J12" t="s">
        <v>63</v>
      </c>
      <c r="K12" t="s">
        <v>59</v>
      </c>
      <c r="L12" t="s">
        <v>53</v>
      </c>
      <c r="M12" t="s">
        <v>53</v>
      </c>
      <c r="N12" t="s">
        <v>53</v>
      </c>
      <c r="O12" t="s">
        <v>45</v>
      </c>
      <c r="P12" t="s">
        <v>40</v>
      </c>
      <c r="Q12" t="s">
        <v>40</v>
      </c>
      <c r="R12" t="s">
        <v>53</v>
      </c>
      <c r="S12" t="s">
        <v>40</v>
      </c>
      <c r="T12" t="s">
        <v>45</v>
      </c>
      <c r="U12" t="s">
        <v>40</v>
      </c>
      <c r="V12" t="s">
        <v>40</v>
      </c>
      <c r="W12" t="s">
        <v>40</v>
      </c>
      <c r="X12" t="s">
        <v>53</v>
      </c>
      <c r="Y12" t="s">
        <v>53</v>
      </c>
      <c r="Z12" t="s">
        <v>40</v>
      </c>
      <c r="AA12" t="s">
        <v>53</v>
      </c>
      <c r="AB12" t="s">
        <v>53</v>
      </c>
      <c r="AC12" t="s">
        <v>40</v>
      </c>
      <c r="AD12" t="s">
        <v>45</v>
      </c>
      <c r="AE12" t="s">
        <v>69</v>
      </c>
      <c r="AF12" t="s">
        <v>47</v>
      </c>
    </row>
    <row r="13" spans="1:32" x14ac:dyDescent="0.3">
      <c r="A13" s="16">
        <v>12</v>
      </c>
      <c r="B13" t="s">
        <v>31</v>
      </c>
      <c r="C13" t="s">
        <v>56</v>
      </c>
      <c r="D13" t="s">
        <v>48</v>
      </c>
      <c r="E13" t="s">
        <v>49</v>
      </c>
      <c r="F13" t="s">
        <v>34</v>
      </c>
      <c r="G13" t="s">
        <v>57</v>
      </c>
      <c r="H13" t="s">
        <v>50</v>
      </c>
      <c r="I13" t="s">
        <v>58</v>
      </c>
      <c r="J13" t="s">
        <v>63</v>
      </c>
      <c r="K13" t="s">
        <v>59</v>
      </c>
      <c r="L13" t="s">
        <v>53</v>
      </c>
      <c r="M13" t="s">
        <v>53</v>
      </c>
      <c r="N13" t="s">
        <v>53</v>
      </c>
      <c r="O13" t="s">
        <v>53</v>
      </c>
      <c r="P13" t="s">
        <v>53</v>
      </c>
      <c r="Q13" t="s">
        <v>53</v>
      </c>
      <c r="R13" t="s">
        <v>53</v>
      </c>
      <c r="S13" t="s">
        <v>45</v>
      </c>
      <c r="T13" t="s">
        <v>40</v>
      </c>
      <c r="U13" t="s">
        <v>53</v>
      </c>
      <c r="V13" t="s">
        <v>53</v>
      </c>
      <c r="W13" t="s">
        <v>53</v>
      </c>
      <c r="X13" t="s">
        <v>53</v>
      </c>
      <c r="Y13" t="s">
        <v>53</v>
      </c>
      <c r="Z13" t="s">
        <v>53</v>
      </c>
      <c r="AA13" t="s">
        <v>53</v>
      </c>
      <c r="AB13" t="s">
        <v>53</v>
      </c>
      <c r="AC13" t="s">
        <v>64</v>
      </c>
      <c r="AD13" t="s">
        <v>45</v>
      </c>
      <c r="AE13" t="s">
        <v>46</v>
      </c>
      <c r="AF13" t="s">
        <v>66</v>
      </c>
    </row>
    <row r="14" spans="1:32" x14ac:dyDescent="0.3">
      <c r="A14" s="16">
        <v>13</v>
      </c>
      <c r="B14" t="s">
        <v>31</v>
      </c>
      <c r="C14" t="s">
        <v>31</v>
      </c>
      <c r="D14" t="s">
        <v>48</v>
      </c>
      <c r="E14" t="s">
        <v>67</v>
      </c>
      <c r="F14" t="s">
        <v>34</v>
      </c>
      <c r="G14" t="s">
        <v>43</v>
      </c>
      <c r="H14" t="s">
        <v>50</v>
      </c>
      <c r="I14" t="s">
        <v>58</v>
      </c>
      <c r="J14" t="s">
        <v>52</v>
      </c>
      <c r="K14" t="s">
        <v>68</v>
      </c>
      <c r="L14" t="s">
        <v>53</v>
      </c>
      <c r="M14" t="s">
        <v>53</v>
      </c>
      <c r="N14" t="s">
        <v>53</v>
      </c>
      <c r="O14" t="s">
        <v>40</v>
      </c>
      <c r="P14" t="s">
        <v>53</v>
      </c>
      <c r="Q14" t="s">
        <v>40</v>
      </c>
      <c r="R14" t="s">
        <v>53</v>
      </c>
      <c r="S14" t="s">
        <v>40</v>
      </c>
      <c r="T14" t="s">
        <v>40</v>
      </c>
      <c r="U14" t="s">
        <v>64</v>
      </c>
      <c r="V14" t="s">
        <v>64</v>
      </c>
      <c r="W14" t="s">
        <v>64</v>
      </c>
      <c r="X14" t="s">
        <v>64</v>
      </c>
      <c r="Y14" t="s">
        <v>53</v>
      </c>
      <c r="Z14" t="s">
        <v>64</v>
      </c>
      <c r="AA14" t="s">
        <v>40</v>
      </c>
      <c r="AB14" t="s">
        <v>40</v>
      </c>
      <c r="AC14" t="s">
        <v>40</v>
      </c>
      <c r="AD14" t="s">
        <v>45</v>
      </c>
      <c r="AE14" t="s">
        <v>54</v>
      </c>
      <c r="AF14" t="s">
        <v>66</v>
      </c>
    </row>
    <row r="15" spans="1:32" x14ac:dyDescent="0.3">
      <c r="A15" s="16">
        <v>14</v>
      </c>
      <c r="B15" t="s">
        <v>31</v>
      </c>
      <c r="C15" t="s">
        <v>31</v>
      </c>
      <c r="D15" t="s">
        <v>48</v>
      </c>
      <c r="E15" t="s">
        <v>67</v>
      </c>
      <c r="F15" t="s">
        <v>34</v>
      </c>
      <c r="G15" t="s">
        <v>35</v>
      </c>
      <c r="H15" t="s">
        <v>50</v>
      </c>
      <c r="I15" t="s">
        <v>58</v>
      </c>
      <c r="J15" t="s">
        <v>38</v>
      </c>
      <c r="K15" t="s">
        <v>68</v>
      </c>
      <c r="L15" t="s">
        <v>53</v>
      </c>
      <c r="M15" t="s">
        <v>53</v>
      </c>
      <c r="N15" t="s">
        <v>40</v>
      </c>
      <c r="O15" t="s">
        <v>40</v>
      </c>
      <c r="P15" t="s">
        <v>40</v>
      </c>
      <c r="Q15" t="s">
        <v>45</v>
      </c>
      <c r="R15" t="s">
        <v>45</v>
      </c>
      <c r="S15" t="s">
        <v>64</v>
      </c>
      <c r="T15" t="s">
        <v>64</v>
      </c>
      <c r="U15" t="s">
        <v>65</v>
      </c>
      <c r="V15" t="s">
        <v>65</v>
      </c>
      <c r="W15" t="s">
        <v>45</v>
      </c>
      <c r="X15" t="s">
        <v>64</v>
      </c>
      <c r="Y15" t="s">
        <v>64</v>
      </c>
      <c r="Z15" t="s">
        <v>64</v>
      </c>
      <c r="AA15" t="s">
        <v>53</v>
      </c>
      <c r="AB15" t="s">
        <v>53</v>
      </c>
      <c r="AC15" t="s">
        <v>40</v>
      </c>
      <c r="AD15" t="s">
        <v>45</v>
      </c>
      <c r="AE15" t="s">
        <v>61</v>
      </c>
      <c r="AF15" t="s">
        <v>61</v>
      </c>
    </row>
    <row r="16" spans="1:32" x14ac:dyDescent="0.3">
      <c r="A16" s="16">
        <v>15</v>
      </c>
      <c r="B16" t="s">
        <v>31</v>
      </c>
      <c r="C16" t="s">
        <v>31</v>
      </c>
      <c r="D16" t="s">
        <v>48</v>
      </c>
      <c r="E16" t="s">
        <v>49</v>
      </c>
      <c r="F16" t="s">
        <v>60</v>
      </c>
      <c r="G16" t="s">
        <v>57</v>
      </c>
      <c r="H16" t="s">
        <v>50</v>
      </c>
      <c r="I16" t="s">
        <v>51</v>
      </c>
      <c r="J16" t="s">
        <v>63</v>
      </c>
      <c r="K16" t="s">
        <v>70</v>
      </c>
      <c r="L16" t="s">
        <v>64</v>
      </c>
      <c r="M16" t="s">
        <v>40</v>
      </c>
      <c r="N16" t="s">
        <v>40</v>
      </c>
      <c r="O16" t="s">
        <v>45</v>
      </c>
      <c r="P16" t="s">
        <v>40</v>
      </c>
      <c r="Q16" t="s">
        <v>64</v>
      </c>
      <c r="R16" t="s">
        <v>40</v>
      </c>
      <c r="S16" t="s">
        <v>40</v>
      </c>
      <c r="T16" t="s">
        <v>45</v>
      </c>
      <c r="U16" t="s">
        <v>40</v>
      </c>
      <c r="V16" t="s">
        <v>64</v>
      </c>
      <c r="W16" t="s">
        <v>64</v>
      </c>
      <c r="X16" t="s">
        <v>40</v>
      </c>
      <c r="Y16" t="s">
        <v>40</v>
      </c>
      <c r="Z16" t="s">
        <v>64</v>
      </c>
      <c r="AA16" t="s">
        <v>40</v>
      </c>
      <c r="AB16" t="s">
        <v>40</v>
      </c>
      <c r="AC16" t="s">
        <v>40</v>
      </c>
      <c r="AD16" t="s">
        <v>45</v>
      </c>
      <c r="AE16" t="s">
        <v>46</v>
      </c>
      <c r="AF16" t="s">
        <v>42</v>
      </c>
    </row>
    <row r="17" spans="1:32" x14ac:dyDescent="0.3">
      <c r="A17" s="16">
        <v>16</v>
      </c>
      <c r="B17" t="s">
        <v>31</v>
      </c>
      <c r="C17" t="s">
        <v>31</v>
      </c>
      <c r="D17" t="s">
        <v>48</v>
      </c>
      <c r="E17" t="s">
        <v>33</v>
      </c>
      <c r="F17" t="s">
        <v>34</v>
      </c>
      <c r="G17" t="s">
        <v>43</v>
      </c>
      <c r="H17" t="s">
        <v>50</v>
      </c>
      <c r="I17" t="s">
        <v>62</v>
      </c>
      <c r="J17" t="s">
        <v>38</v>
      </c>
      <c r="K17" t="s">
        <v>39</v>
      </c>
      <c r="L17" t="s">
        <v>40</v>
      </c>
      <c r="M17" t="s">
        <v>53</v>
      </c>
      <c r="N17" t="s">
        <v>53</v>
      </c>
      <c r="O17" t="s">
        <v>40</v>
      </c>
      <c r="P17" t="s">
        <v>64</v>
      </c>
      <c r="Q17" t="s">
        <v>40</v>
      </c>
      <c r="R17" t="s">
        <v>53</v>
      </c>
      <c r="S17" t="s">
        <v>65</v>
      </c>
      <c r="T17" t="s">
        <v>40</v>
      </c>
      <c r="U17" t="s">
        <v>45</v>
      </c>
      <c r="V17" t="s">
        <v>45</v>
      </c>
      <c r="W17" t="s">
        <v>40</v>
      </c>
      <c r="X17" t="s">
        <v>53</v>
      </c>
      <c r="Y17" t="s">
        <v>45</v>
      </c>
      <c r="Z17" t="s">
        <v>64</v>
      </c>
      <c r="AA17" t="s">
        <v>45</v>
      </c>
      <c r="AB17" t="s">
        <v>40</v>
      </c>
      <c r="AC17" t="s">
        <v>40</v>
      </c>
      <c r="AD17" t="s">
        <v>45</v>
      </c>
      <c r="AE17" t="s">
        <v>46</v>
      </c>
      <c r="AF17" t="s">
        <v>66</v>
      </c>
    </row>
    <row r="18" spans="1:32" x14ac:dyDescent="0.3">
      <c r="A18" s="16">
        <v>17</v>
      </c>
      <c r="B18" t="s">
        <v>31</v>
      </c>
      <c r="C18" t="s">
        <v>31</v>
      </c>
      <c r="D18" t="s">
        <v>48</v>
      </c>
      <c r="E18" t="s">
        <v>33</v>
      </c>
      <c r="F18" t="s">
        <v>60</v>
      </c>
      <c r="G18" t="s">
        <v>35</v>
      </c>
      <c r="H18" t="s">
        <v>50</v>
      </c>
      <c r="I18" t="s">
        <v>51</v>
      </c>
      <c r="J18" t="s">
        <v>38</v>
      </c>
      <c r="K18" t="s">
        <v>39</v>
      </c>
      <c r="L18" t="s">
        <v>45</v>
      </c>
      <c r="M18" t="s">
        <v>40</v>
      </c>
      <c r="N18" t="s">
        <v>40</v>
      </c>
      <c r="O18" t="s">
        <v>40</v>
      </c>
      <c r="P18" t="s">
        <v>45</v>
      </c>
      <c r="Q18" t="s">
        <v>45</v>
      </c>
      <c r="R18" t="s">
        <v>40</v>
      </c>
      <c r="S18" t="s">
        <v>45</v>
      </c>
      <c r="T18" t="s">
        <v>40</v>
      </c>
      <c r="U18" t="s">
        <v>64</v>
      </c>
      <c r="V18" t="s">
        <v>64</v>
      </c>
      <c r="W18" t="s">
        <v>45</v>
      </c>
      <c r="X18" t="s">
        <v>45</v>
      </c>
      <c r="Y18" t="s">
        <v>45</v>
      </c>
      <c r="Z18" t="s">
        <v>40</v>
      </c>
      <c r="AA18" t="s">
        <v>40</v>
      </c>
      <c r="AB18" t="s">
        <v>40</v>
      </c>
      <c r="AC18" t="s">
        <v>45</v>
      </c>
      <c r="AD18" t="s">
        <v>45</v>
      </c>
      <c r="AE18" t="s">
        <v>54</v>
      </c>
      <c r="AF18" t="s">
        <v>47</v>
      </c>
    </row>
    <row r="19" spans="1:32" x14ac:dyDescent="0.3">
      <c r="A19" s="16">
        <v>18</v>
      </c>
      <c r="B19" t="s">
        <v>31</v>
      </c>
      <c r="C19" t="s">
        <v>31</v>
      </c>
      <c r="D19" t="s">
        <v>48</v>
      </c>
      <c r="E19" t="s">
        <v>33</v>
      </c>
      <c r="F19" t="s">
        <v>60</v>
      </c>
      <c r="G19" t="s">
        <v>35</v>
      </c>
      <c r="H19" t="s">
        <v>71</v>
      </c>
      <c r="I19" t="s">
        <v>62</v>
      </c>
      <c r="J19" t="s">
        <v>44</v>
      </c>
      <c r="K19" t="s">
        <v>68</v>
      </c>
      <c r="L19" t="s">
        <v>45</v>
      </c>
      <c r="M19" t="s">
        <v>40</v>
      </c>
      <c r="N19" t="s">
        <v>53</v>
      </c>
      <c r="O19" t="s">
        <v>40</v>
      </c>
      <c r="P19" t="s">
        <v>40</v>
      </c>
      <c r="Q19" t="s">
        <v>64</v>
      </c>
      <c r="R19" t="s">
        <v>53</v>
      </c>
      <c r="S19" t="s">
        <v>64</v>
      </c>
      <c r="T19" t="s">
        <v>53</v>
      </c>
      <c r="U19" t="s">
        <v>64</v>
      </c>
      <c r="V19" t="s">
        <v>64</v>
      </c>
      <c r="W19" t="s">
        <v>64</v>
      </c>
      <c r="X19" t="s">
        <v>40</v>
      </c>
      <c r="Y19" t="s">
        <v>40</v>
      </c>
      <c r="Z19" t="s">
        <v>64</v>
      </c>
      <c r="AA19" t="s">
        <v>40</v>
      </c>
      <c r="AB19" t="s">
        <v>53</v>
      </c>
      <c r="AC19" t="s">
        <v>53</v>
      </c>
      <c r="AD19" t="s">
        <v>45</v>
      </c>
      <c r="AE19" t="s">
        <v>61</v>
      </c>
      <c r="AF19" t="s">
        <v>61</v>
      </c>
    </row>
    <row r="20" spans="1:32" x14ac:dyDescent="0.3">
      <c r="A20" s="16">
        <v>19</v>
      </c>
      <c r="B20" t="s">
        <v>31</v>
      </c>
      <c r="C20" t="s">
        <v>31</v>
      </c>
      <c r="D20" t="s">
        <v>48</v>
      </c>
      <c r="E20" t="s">
        <v>33</v>
      </c>
      <c r="F20" t="s">
        <v>60</v>
      </c>
      <c r="G20" t="s">
        <v>72</v>
      </c>
      <c r="H20" t="s">
        <v>36</v>
      </c>
      <c r="I20" t="s">
        <v>51</v>
      </c>
      <c r="J20" t="s">
        <v>44</v>
      </c>
      <c r="K20" t="s">
        <v>68</v>
      </c>
      <c r="L20" t="s">
        <v>40</v>
      </c>
      <c r="M20" t="s">
        <v>40</v>
      </c>
      <c r="N20" t="s">
        <v>40</v>
      </c>
      <c r="O20" t="s">
        <v>45</v>
      </c>
      <c r="P20" t="s">
        <v>45</v>
      </c>
      <c r="Q20" t="s">
        <v>40</v>
      </c>
      <c r="R20" t="s">
        <v>53</v>
      </c>
      <c r="S20" t="s">
        <v>45</v>
      </c>
      <c r="T20" t="s">
        <v>64</v>
      </c>
      <c r="U20" t="s">
        <v>40</v>
      </c>
      <c r="V20" t="s">
        <v>65</v>
      </c>
      <c r="W20" t="s">
        <v>65</v>
      </c>
      <c r="X20" t="s">
        <v>45</v>
      </c>
      <c r="Y20" t="s">
        <v>40</v>
      </c>
      <c r="Z20" t="s">
        <v>64</v>
      </c>
      <c r="AA20" t="s">
        <v>40</v>
      </c>
      <c r="AB20" t="s">
        <v>40</v>
      </c>
      <c r="AC20" t="s">
        <v>40</v>
      </c>
      <c r="AD20" t="s">
        <v>45</v>
      </c>
      <c r="AE20" t="s">
        <v>41</v>
      </c>
      <c r="AF20" t="s">
        <v>47</v>
      </c>
    </row>
    <row r="21" spans="1:32" x14ac:dyDescent="0.3">
      <c r="A21" s="16">
        <v>20</v>
      </c>
      <c r="B21" t="s">
        <v>31</v>
      </c>
      <c r="C21" t="s">
        <v>31</v>
      </c>
      <c r="D21" t="s">
        <v>48</v>
      </c>
      <c r="E21" t="s">
        <v>33</v>
      </c>
      <c r="F21" t="s">
        <v>60</v>
      </c>
      <c r="G21" t="s">
        <v>43</v>
      </c>
      <c r="H21" t="s">
        <v>50</v>
      </c>
      <c r="I21" t="s">
        <v>58</v>
      </c>
      <c r="J21" t="s">
        <v>44</v>
      </c>
      <c r="K21" t="s">
        <v>39</v>
      </c>
      <c r="L21" t="s">
        <v>53</v>
      </c>
      <c r="M21" t="s">
        <v>53</v>
      </c>
      <c r="N21" t="s">
        <v>53</v>
      </c>
      <c r="O21" t="s">
        <v>53</v>
      </c>
      <c r="P21" t="s">
        <v>53</v>
      </c>
      <c r="Q21" t="s">
        <v>53</v>
      </c>
      <c r="R21" t="s">
        <v>53</v>
      </c>
      <c r="S21" t="s">
        <v>40</v>
      </c>
      <c r="T21" t="s">
        <v>64</v>
      </c>
      <c r="U21" t="s">
        <v>45</v>
      </c>
      <c r="V21" t="s">
        <v>45</v>
      </c>
      <c r="W21" t="s">
        <v>45</v>
      </c>
      <c r="X21" t="s">
        <v>53</v>
      </c>
      <c r="Y21" t="s">
        <v>53</v>
      </c>
      <c r="Z21" t="s">
        <v>53</v>
      </c>
      <c r="AA21" t="s">
        <v>45</v>
      </c>
      <c r="AB21" t="s">
        <v>40</v>
      </c>
      <c r="AC21" t="s">
        <v>65</v>
      </c>
      <c r="AD21" t="s">
        <v>45</v>
      </c>
      <c r="AE21" t="s">
        <v>46</v>
      </c>
      <c r="AF21" t="s">
        <v>42</v>
      </c>
    </row>
    <row r="22" spans="1:32" x14ac:dyDescent="0.3">
      <c r="A22" s="16">
        <v>21</v>
      </c>
      <c r="B22" t="s">
        <v>31</v>
      </c>
      <c r="C22" t="s">
        <v>31</v>
      </c>
      <c r="D22" t="s">
        <v>48</v>
      </c>
      <c r="E22" t="s">
        <v>49</v>
      </c>
      <c r="F22" t="s">
        <v>34</v>
      </c>
      <c r="G22" t="s">
        <v>73</v>
      </c>
      <c r="H22" t="s">
        <v>50</v>
      </c>
      <c r="I22" t="s">
        <v>58</v>
      </c>
      <c r="J22" t="s">
        <v>52</v>
      </c>
      <c r="K22" t="s">
        <v>39</v>
      </c>
      <c r="L22" t="s">
        <v>40</v>
      </c>
      <c r="M22" t="s">
        <v>40</v>
      </c>
      <c r="N22" t="s">
        <v>40</v>
      </c>
      <c r="O22" t="s">
        <v>40</v>
      </c>
      <c r="P22" t="s">
        <v>45</v>
      </c>
      <c r="Q22" t="s">
        <v>40</v>
      </c>
      <c r="R22" t="s">
        <v>40</v>
      </c>
      <c r="S22" t="s">
        <v>40</v>
      </c>
      <c r="T22" t="s">
        <v>40</v>
      </c>
      <c r="U22" t="s">
        <v>64</v>
      </c>
      <c r="V22" t="s">
        <v>64</v>
      </c>
      <c r="W22" t="s">
        <v>64</v>
      </c>
      <c r="X22" t="s">
        <v>45</v>
      </c>
      <c r="Y22" t="s">
        <v>40</v>
      </c>
      <c r="Z22" t="s">
        <v>45</v>
      </c>
      <c r="AA22" t="s">
        <v>40</v>
      </c>
      <c r="AB22" t="s">
        <v>40</v>
      </c>
      <c r="AC22" t="s">
        <v>40</v>
      </c>
      <c r="AD22" t="s">
        <v>45</v>
      </c>
      <c r="AE22" t="s">
        <v>41</v>
      </c>
      <c r="AF22" t="s">
        <v>66</v>
      </c>
    </row>
    <row r="23" spans="1:32" x14ac:dyDescent="0.3">
      <c r="A23" s="16">
        <v>22</v>
      </c>
      <c r="B23" t="s">
        <v>31</v>
      </c>
      <c r="C23" t="s">
        <v>31</v>
      </c>
      <c r="D23" t="s">
        <v>48</v>
      </c>
      <c r="E23" t="s">
        <v>49</v>
      </c>
      <c r="F23" t="s">
        <v>60</v>
      </c>
      <c r="G23" t="s">
        <v>57</v>
      </c>
      <c r="H23" t="s">
        <v>36</v>
      </c>
      <c r="I23" t="s">
        <v>58</v>
      </c>
      <c r="J23" t="s">
        <v>63</v>
      </c>
      <c r="K23" t="s">
        <v>74</v>
      </c>
      <c r="L23" t="s">
        <v>40</v>
      </c>
      <c r="M23" t="s">
        <v>40</v>
      </c>
      <c r="N23" t="s">
        <v>40</v>
      </c>
      <c r="O23" t="s">
        <v>40</v>
      </c>
      <c r="P23" t="s">
        <v>45</v>
      </c>
      <c r="Q23" t="s">
        <v>40</v>
      </c>
      <c r="R23" t="s">
        <v>53</v>
      </c>
      <c r="S23" t="s">
        <v>40</v>
      </c>
      <c r="T23" t="s">
        <v>40</v>
      </c>
      <c r="U23" t="s">
        <v>45</v>
      </c>
      <c r="V23" t="s">
        <v>45</v>
      </c>
      <c r="W23" t="s">
        <v>64</v>
      </c>
      <c r="X23" t="s">
        <v>40</v>
      </c>
      <c r="Y23" t="s">
        <v>40</v>
      </c>
      <c r="Z23" t="s">
        <v>45</v>
      </c>
      <c r="AA23" t="s">
        <v>40</v>
      </c>
      <c r="AB23" t="s">
        <v>53</v>
      </c>
      <c r="AC23" t="s">
        <v>40</v>
      </c>
      <c r="AD23" t="s">
        <v>45</v>
      </c>
      <c r="AE23" t="s">
        <v>41</v>
      </c>
      <c r="AF23" t="s">
        <v>66</v>
      </c>
    </row>
    <row r="24" spans="1:32" x14ac:dyDescent="0.3">
      <c r="A24" s="16">
        <v>23</v>
      </c>
      <c r="B24" t="s">
        <v>31</v>
      </c>
      <c r="C24" t="s">
        <v>31</v>
      </c>
      <c r="D24" t="s">
        <v>32</v>
      </c>
      <c r="E24" t="s">
        <v>33</v>
      </c>
      <c r="F24" t="s">
        <v>34</v>
      </c>
      <c r="G24" t="s">
        <v>43</v>
      </c>
      <c r="H24" t="s">
        <v>36</v>
      </c>
      <c r="I24" t="s">
        <v>58</v>
      </c>
      <c r="J24" t="s">
        <v>38</v>
      </c>
      <c r="K24" t="s">
        <v>61</v>
      </c>
      <c r="L24" t="s">
        <v>53</v>
      </c>
      <c r="M24" t="s">
        <v>53</v>
      </c>
      <c r="N24" t="s">
        <v>53</v>
      </c>
      <c r="O24" t="s">
        <v>53</v>
      </c>
      <c r="P24" t="s">
        <v>53</v>
      </c>
      <c r="Q24" t="s">
        <v>53</v>
      </c>
      <c r="R24" t="s">
        <v>53</v>
      </c>
      <c r="S24" t="s">
        <v>53</v>
      </c>
      <c r="T24" t="s">
        <v>53</v>
      </c>
      <c r="U24" t="s">
        <v>53</v>
      </c>
      <c r="V24" t="s">
        <v>45</v>
      </c>
      <c r="W24" t="s">
        <v>45</v>
      </c>
      <c r="X24" t="s">
        <v>53</v>
      </c>
      <c r="Y24" t="s">
        <v>53</v>
      </c>
      <c r="Z24" t="s">
        <v>53</v>
      </c>
      <c r="AA24" t="s">
        <v>53</v>
      </c>
      <c r="AB24" t="s">
        <v>53</v>
      </c>
      <c r="AC24" t="s">
        <v>53</v>
      </c>
      <c r="AD24" t="s">
        <v>53</v>
      </c>
      <c r="AE24" t="s">
        <v>61</v>
      </c>
      <c r="AF24" t="s">
        <v>61</v>
      </c>
    </row>
    <row r="25" spans="1:32" x14ac:dyDescent="0.3">
      <c r="A25" s="16">
        <v>24</v>
      </c>
      <c r="B25" t="s">
        <v>31</v>
      </c>
      <c r="C25" t="s">
        <v>31</v>
      </c>
      <c r="D25" t="s">
        <v>32</v>
      </c>
      <c r="E25" t="s">
        <v>33</v>
      </c>
      <c r="F25" t="s">
        <v>34</v>
      </c>
      <c r="G25" t="s">
        <v>43</v>
      </c>
      <c r="H25" t="s">
        <v>36</v>
      </c>
      <c r="I25" t="s">
        <v>58</v>
      </c>
      <c r="J25" t="s">
        <v>38</v>
      </c>
      <c r="K25" t="s">
        <v>39</v>
      </c>
      <c r="L25" t="s">
        <v>45</v>
      </c>
      <c r="M25" t="s">
        <v>45</v>
      </c>
      <c r="N25" t="s">
        <v>45</v>
      </c>
      <c r="O25" t="s">
        <v>45</v>
      </c>
      <c r="P25" t="s">
        <v>45</v>
      </c>
      <c r="Q25" t="s">
        <v>45</v>
      </c>
      <c r="R25" t="s">
        <v>45</v>
      </c>
      <c r="S25" t="s">
        <v>45</v>
      </c>
      <c r="T25" t="s">
        <v>45</v>
      </c>
      <c r="U25" t="s">
        <v>45</v>
      </c>
      <c r="V25" t="s">
        <v>45</v>
      </c>
      <c r="W25" t="s">
        <v>45</v>
      </c>
      <c r="X25" t="s">
        <v>45</v>
      </c>
      <c r="Y25" t="s">
        <v>45</v>
      </c>
      <c r="Z25" t="s">
        <v>45</v>
      </c>
      <c r="AA25" t="s">
        <v>45</v>
      </c>
      <c r="AB25" t="s">
        <v>45</v>
      </c>
      <c r="AC25" t="s">
        <v>45</v>
      </c>
      <c r="AD25" t="s">
        <v>45</v>
      </c>
      <c r="AE25" t="s">
        <v>46</v>
      </c>
      <c r="AF25" t="s">
        <v>47</v>
      </c>
    </row>
    <row r="26" spans="1:32" x14ac:dyDescent="0.3">
      <c r="A26" s="16">
        <v>25</v>
      </c>
      <c r="B26" t="s">
        <v>31</v>
      </c>
      <c r="C26" t="s">
        <v>56</v>
      </c>
      <c r="D26" t="s">
        <v>48</v>
      </c>
      <c r="E26" t="s">
        <v>67</v>
      </c>
      <c r="F26" t="s">
        <v>60</v>
      </c>
      <c r="G26" t="s">
        <v>75</v>
      </c>
      <c r="H26" t="s">
        <v>71</v>
      </c>
      <c r="I26" t="s">
        <v>62</v>
      </c>
      <c r="J26" t="s">
        <v>52</v>
      </c>
      <c r="K26" t="s">
        <v>59</v>
      </c>
      <c r="L26" t="s">
        <v>40</v>
      </c>
      <c r="M26" t="s">
        <v>40</v>
      </c>
      <c r="N26" t="s">
        <v>40</v>
      </c>
      <c r="O26" t="s">
        <v>40</v>
      </c>
      <c r="P26" t="s">
        <v>40</v>
      </c>
      <c r="Q26" t="s">
        <v>40</v>
      </c>
      <c r="R26" t="s">
        <v>64</v>
      </c>
      <c r="S26" t="s">
        <v>64</v>
      </c>
      <c r="T26" t="s">
        <v>40</v>
      </c>
      <c r="U26" t="s">
        <v>53</v>
      </c>
      <c r="V26" t="s">
        <v>40</v>
      </c>
      <c r="W26" t="s">
        <v>40</v>
      </c>
      <c r="X26" t="s">
        <v>40</v>
      </c>
      <c r="Y26" t="s">
        <v>40</v>
      </c>
      <c r="Z26" t="s">
        <v>64</v>
      </c>
      <c r="AA26" t="s">
        <v>53</v>
      </c>
      <c r="AB26" t="s">
        <v>40</v>
      </c>
      <c r="AC26" t="s">
        <v>40</v>
      </c>
      <c r="AD26" t="s">
        <v>45</v>
      </c>
      <c r="AE26" t="s">
        <v>41</v>
      </c>
      <c r="AF26" t="s">
        <v>66</v>
      </c>
    </row>
    <row r="27" spans="1:32" x14ac:dyDescent="0.3">
      <c r="A27" s="16">
        <v>26</v>
      </c>
      <c r="B27" t="s">
        <v>31</v>
      </c>
      <c r="C27" t="s">
        <v>31</v>
      </c>
      <c r="D27" t="s">
        <v>48</v>
      </c>
      <c r="E27" t="s">
        <v>49</v>
      </c>
      <c r="F27" t="s">
        <v>60</v>
      </c>
      <c r="G27" t="s">
        <v>35</v>
      </c>
      <c r="H27" t="s">
        <v>50</v>
      </c>
      <c r="I27" t="s">
        <v>58</v>
      </c>
      <c r="J27" t="s">
        <v>52</v>
      </c>
      <c r="K27" t="s">
        <v>74</v>
      </c>
      <c r="L27" t="s">
        <v>40</v>
      </c>
      <c r="M27" t="s">
        <v>53</v>
      </c>
      <c r="N27" t="s">
        <v>53</v>
      </c>
      <c r="O27" t="s">
        <v>40</v>
      </c>
      <c r="P27" t="s">
        <v>45</v>
      </c>
      <c r="Q27" t="s">
        <v>40</v>
      </c>
      <c r="R27" t="s">
        <v>53</v>
      </c>
      <c r="S27" t="s">
        <v>40</v>
      </c>
      <c r="T27" t="s">
        <v>40</v>
      </c>
      <c r="U27" t="s">
        <v>45</v>
      </c>
      <c r="V27" t="s">
        <v>64</v>
      </c>
      <c r="W27" t="s">
        <v>64</v>
      </c>
      <c r="X27" t="s">
        <v>40</v>
      </c>
      <c r="Y27" t="s">
        <v>40</v>
      </c>
      <c r="Z27" t="s">
        <v>45</v>
      </c>
      <c r="AA27" t="s">
        <v>40</v>
      </c>
      <c r="AB27" t="s">
        <v>40</v>
      </c>
      <c r="AC27" t="s">
        <v>40</v>
      </c>
      <c r="AD27" t="s">
        <v>45</v>
      </c>
      <c r="AE27" t="s">
        <v>41</v>
      </c>
      <c r="AF27" t="s">
        <v>47</v>
      </c>
    </row>
    <row r="28" spans="1:32" x14ac:dyDescent="0.3">
      <c r="A28" s="16">
        <v>27</v>
      </c>
      <c r="B28" t="s">
        <v>31</v>
      </c>
      <c r="C28" t="s">
        <v>31</v>
      </c>
      <c r="D28" t="s">
        <v>48</v>
      </c>
      <c r="E28" t="s">
        <v>49</v>
      </c>
      <c r="F28" t="s">
        <v>60</v>
      </c>
      <c r="G28" t="s">
        <v>43</v>
      </c>
      <c r="H28" t="s">
        <v>50</v>
      </c>
      <c r="I28" t="s">
        <v>62</v>
      </c>
      <c r="J28" t="s">
        <v>63</v>
      </c>
      <c r="K28" t="s">
        <v>68</v>
      </c>
      <c r="L28" t="s">
        <v>40</v>
      </c>
      <c r="M28" t="s">
        <v>53</v>
      </c>
      <c r="N28" t="s">
        <v>40</v>
      </c>
      <c r="O28" t="s">
        <v>40</v>
      </c>
      <c r="P28" t="s">
        <v>40</v>
      </c>
      <c r="Q28" t="s">
        <v>40</v>
      </c>
      <c r="R28" t="s">
        <v>40</v>
      </c>
      <c r="S28" t="s">
        <v>65</v>
      </c>
      <c r="T28" t="s">
        <v>40</v>
      </c>
      <c r="U28" t="s">
        <v>65</v>
      </c>
      <c r="V28" t="s">
        <v>40</v>
      </c>
      <c r="W28" t="s">
        <v>65</v>
      </c>
      <c r="X28" t="s">
        <v>45</v>
      </c>
      <c r="Y28" t="s">
        <v>40</v>
      </c>
      <c r="Z28" t="s">
        <v>45</v>
      </c>
      <c r="AA28" t="s">
        <v>45</v>
      </c>
      <c r="AB28" t="s">
        <v>40</v>
      </c>
      <c r="AC28" t="s">
        <v>40</v>
      </c>
      <c r="AD28" t="s">
        <v>45</v>
      </c>
      <c r="AE28" t="s">
        <v>46</v>
      </c>
      <c r="AF28" t="s">
        <v>42</v>
      </c>
    </row>
    <row r="29" spans="1:32" x14ac:dyDescent="0.3">
      <c r="A29" s="16">
        <v>28</v>
      </c>
      <c r="B29" t="s">
        <v>31</v>
      </c>
      <c r="C29" t="s">
        <v>31</v>
      </c>
      <c r="D29" t="s">
        <v>48</v>
      </c>
      <c r="E29" t="s">
        <v>49</v>
      </c>
      <c r="F29" t="s">
        <v>34</v>
      </c>
      <c r="G29" t="s">
        <v>57</v>
      </c>
      <c r="H29" t="s">
        <v>50</v>
      </c>
      <c r="I29" t="s">
        <v>58</v>
      </c>
      <c r="J29" t="s">
        <v>63</v>
      </c>
      <c r="K29" t="s">
        <v>74</v>
      </c>
      <c r="L29" t="s">
        <v>40</v>
      </c>
      <c r="M29" t="s">
        <v>40</v>
      </c>
      <c r="N29" t="s">
        <v>40</v>
      </c>
      <c r="O29" t="s">
        <v>40</v>
      </c>
      <c r="P29" t="s">
        <v>40</v>
      </c>
      <c r="Q29" t="s">
        <v>40</v>
      </c>
      <c r="R29" t="s">
        <v>53</v>
      </c>
      <c r="S29" t="s">
        <v>45</v>
      </c>
      <c r="T29" t="s">
        <v>40</v>
      </c>
      <c r="U29" t="s">
        <v>40</v>
      </c>
      <c r="V29" t="s">
        <v>40</v>
      </c>
      <c r="W29" t="s">
        <v>40</v>
      </c>
      <c r="X29" t="s">
        <v>40</v>
      </c>
      <c r="Y29" t="s">
        <v>40</v>
      </c>
      <c r="Z29" t="s">
        <v>45</v>
      </c>
      <c r="AA29" t="s">
        <v>45</v>
      </c>
      <c r="AB29" t="s">
        <v>53</v>
      </c>
      <c r="AC29" t="s">
        <v>40</v>
      </c>
      <c r="AD29" t="s">
        <v>45</v>
      </c>
      <c r="AE29" t="s">
        <v>46</v>
      </c>
      <c r="AF29" t="s">
        <v>42</v>
      </c>
    </row>
    <row r="30" spans="1:32" x14ac:dyDescent="0.3">
      <c r="A30" s="16">
        <v>29</v>
      </c>
      <c r="B30" t="s">
        <v>31</v>
      </c>
      <c r="C30" t="s">
        <v>31</v>
      </c>
      <c r="D30" t="s">
        <v>48</v>
      </c>
      <c r="E30" t="s">
        <v>76</v>
      </c>
      <c r="F30" t="s">
        <v>34</v>
      </c>
      <c r="G30" t="s">
        <v>43</v>
      </c>
      <c r="H30" t="s">
        <v>50</v>
      </c>
      <c r="I30" t="s">
        <v>58</v>
      </c>
      <c r="J30" t="s">
        <v>77</v>
      </c>
      <c r="K30" t="s">
        <v>68</v>
      </c>
      <c r="L30" t="s">
        <v>53</v>
      </c>
      <c r="M30" t="s">
        <v>53</v>
      </c>
      <c r="N30" t="s">
        <v>53</v>
      </c>
      <c r="O30" t="s">
        <v>53</v>
      </c>
      <c r="P30" t="s">
        <v>45</v>
      </c>
      <c r="Q30" t="s">
        <v>40</v>
      </c>
      <c r="R30" t="s">
        <v>53</v>
      </c>
      <c r="S30" t="s">
        <v>40</v>
      </c>
      <c r="T30" t="s">
        <v>40</v>
      </c>
      <c r="U30" t="s">
        <v>40</v>
      </c>
      <c r="V30" t="s">
        <v>40</v>
      </c>
      <c r="W30" t="s">
        <v>40</v>
      </c>
      <c r="X30" t="s">
        <v>40</v>
      </c>
      <c r="Y30" t="s">
        <v>40</v>
      </c>
      <c r="Z30" t="s">
        <v>45</v>
      </c>
      <c r="AA30" t="s">
        <v>40</v>
      </c>
      <c r="AB30" t="s">
        <v>40</v>
      </c>
      <c r="AC30" t="s">
        <v>40</v>
      </c>
      <c r="AD30" t="s">
        <v>45</v>
      </c>
      <c r="AE30" t="s">
        <v>46</v>
      </c>
      <c r="AF30" t="s">
        <v>66</v>
      </c>
    </row>
    <row r="31" spans="1:32" x14ac:dyDescent="0.3">
      <c r="A31" s="16">
        <v>30</v>
      </c>
      <c r="B31" t="s">
        <v>31</v>
      </c>
      <c r="C31" t="s">
        <v>31</v>
      </c>
      <c r="D31" t="s">
        <v>48</v>
      </c>
      <c r="E31" t="s">
        <v>49</v>
      </c>
      <c r="F31" t="s">
        <v>34</v>
      </c>
      <c r="G31" t="s">
        <v>57</v>
      </c>
      <c r="H31" t="s">
        <v>50</v>
      </c>
      <c r="I31" t="s">
        <v>62</v>
      </c>
      <c r="J31" t="s">
        <v>44</v>
      </c>
      <c r="K31" t="s">
        <v>78</v>
      </c>
      <c r="L31" t="s">
        <v>53</v>
      </c>
      <c r="M31" t="s">
        <v>53</v>
      </c>
      <c r="N31" t="s">
        <v>53</v>
      </c>
      <c r="O31" t="s">
        <v>45</v>
      </c>
      <c r="P31" t="s">
        <v>45</v>
      </c>
      <c r="Q31" t="s">
        <v>45</v>
      </c>
      <c r="R31" t="s">
        <v>53</v>
      </c>
      <c r="S31" t="s">
        <v>53</v>
      </c>
      <c r="T31" t="s">
        <v>53</v>
      </c>
      <c r="U31" t="s">
        <v>65</v>
      </c>
      <c r="V31" t="s">
        <v>64</v>
      </c>
      <c r="W31" t="s">
        <v>45</v>
      </c>
      <c r="X31" t="s">
        <v>53</v>
      </c>
      <c r="Y31" t="s">
        <v>53</v>
      </c>
      <c r="Z31" t="s">
        <v>45</v>
      </c>
      <c r="AA31" t="s">
        <v>40</v>
      </c>
      <c r="AB31" t="s">
        <v>53</v>
      </c>
      <c r="AC31" t="s">
        <v>64</v>
      </c>
      <c r="AD31" t="s">
        <v>45</v>
      </c>
      <c r="AE31" t="s">
        <v>41</v>
      </c>
      <c r="AF31" t="s">
        <v>66</v>
      </c>
    </row>
    <row r="32" spans="1:32" x14ac:dyDescent="0.3">
      <c r="A32" s="16">
        <v>31</v>
      </c>
      <c r="B32" t="s">
        <v>31</v>
      </c>
      <c r="C32" t="s">
        <v>56</v>
      </c>
      <c r="D32" t="s">
        <v>48</v>
      </c>
      <c r="E32" t="s">
        <v>67</v>
      </c>
      <c r="F32" t="s">
        <v>60</v>
      </c>
      <c r="G32" t="s">
        <v>35</v>
      </c>
      <c r="H32" t="s">
        <v>50</v>
      </c>
      <c r="I32" t="s">
        <v>58</v>
      </c>
      <c r="J32" t="s">
        <v>77</v>
      </c>
      <c r="K32" t="s">
        <v>68</v>
      </c>
      <c r="L32" t="s">
        <v>53</v>
      </c>
      <c r="M32" t="s">
        <v>53</v>
      </c>
      <c r="N32" t="s">
        <v>45</v>
      </c>
      <c r="O32" t="s">
        <v>45</v>
      </c>
      <c r="P32" t="s">
        <v>45</v>
      </c>
      <c r="Q32" t="s">
        <v>45</v>
      </c>
      <c r="R32" t="s">
        <v>40</v>
      </c>
      <c r="S32" t="s">
        <v>40</v>
      </c>
      <c r="T32" t="s">
        <v>40</v>
      </c>
      <c r="U32" t="s">
        <v>40</v>
      </c>
      <c r="V32" t="s">
        <v>64</v>
      </c>
      <c r="W32" t="s">
        <v>64</v>
      </c>
      <c r="X32" t="s">
        <v>40</v>
      </c>
      <c r="Y32" t="s">
        <v>40</v>
      </c>
      <c r="Z32" t="s">
        <v>64</v>
      </c>
      <c r="AA32" t="s">
        <v>40</v>
      </c>
      <c r="AB32" t="s">
        <v>53</v>
      </c>
      <c r="AC32" t="s">
        <v>40</v>
      </c>
      <c r="AD32" t="s">
        <v>45</v>
      </c>
      <c r="AE32" t="s">
        <v>54</v>
      </c>
      <c r="AF32" t="s">
        <v>55</v>
      </c>
    </row>
    <row r="33" spans="1:32" x14ac:dyDescent="0.3">
      <c r="A33" s="16">
        <v>32</v>
      </c>
      <c r="B33" t="s">
        <v>31</v>
      </c>
      <c r="C33" t="s">
        <v>56</v>
      </c>
      <c r="D33" t="s">
        <v>48</v>
      </c>
      <c r="E33" t="s">
        <v>49</v>
      </c>
      <c r="F33" t="s">
        <v>60</v>
      </c>
      <c r="G33" t="s">
        <v>57</v>
      </c>
      <c r="H33" t="s">
        <v>50</v>
      </c>
      <c r="I33" t="s">
        <v>58</v>
      </c>
      <c r="J33" t="s">
        <v>44</v>
      </c>
      <c r="K33" t="s">
        <v>59</v>
      </c>
      <c r="L33" t="s">
        <v>53</v>
      </c>
      <c r="M33" t="s">
        <v>53</v>
      </c>
      <c r="N33" t="s">
        <v>53</v>
      </c>
      <c r="O33" t="s">
        <v>53</v>
      </c>
      <c r="P33" t="s">
        <v>53</v>
      </c>
      <c r="Q33" t="s">
        <v>45</v>
      </c>
      <c r="R33" t="s">
        <v>53</v>
      </c>
      <c r="S33" t="s">
        <v>45</v>
      </c>
      <c r="T33" t="s">
        <v>40</v>
      </c>
      <c r="U33" t="s">
        <v>40</v>
      </c>
      <c r="V33" t="s">
        <v>64</v>
      </c>
      <c r="W33" t="s">
        <v>45</v>
      </c>
      <c r="X33" t="s">
        <v>53</v>
      </c>
      <c r="Y33" t="s">
        <v>40</v>
      </c>
      <c r="Z33" t="s">
        <v>64</v>
      </c>
      <c r="AA33" t="s">
        <v>53</v>
      </c>
      <c r="AB33" t="s">
        <v>40</v>
      </c>
      <c r="AC33" t="s">
        <v>40</v>
      </c>
      <c r="AD33" t="s">
        <v>45</v>
      </c>
      <c r="AE33" t="s">
        <v>54</v>
      </c>
      <c r="AF33" t="s">
        <v>66</v>
      </c>
    </row>
    <row r="34" spans="1:32" x14ac:dyDescent="0.3">
      <c r="A34" s="16">
        <v>33</v>
      </c>
      <c r="B34" t="s">
        <v>31</v>
      </c>
      <c r="C34" t="s">
        <v>56</v>
      </c>
      <c r="D34" t="s">
        <v>48</v>
      </c>
      <c r="E34" t="s">
        <v>67</v>
      </c>
      <c r="F34" t="s">
        <v>60</v>
      </c>
      <c r="G34" t="s">
        <v>57</v>
      </c>
      <c r="H34" t="s">
        <v>50</v>
      </c>
      <c r="I34" t="s">
        <v>51</v>
      </c>
      <c r="J34" t="s">
        <v>63</v>
      </c>
      <c r="K34" t="s">
        <v>59</v>
      </c>
      <c r="L34" t="s">
        <v>40</v>
      </c>
      <c r="M34" t="s">
        <v>40</v>
      </c>
      <c r="N34" t="s">
        <v>40</v>
      </c>
      <c r="O34" t="s">
        <v>45</v>
      </c>
      <c r="P34" t="s">
        <v>40</v>
      </c>
      <c r="Q34" t="s">
        <v>40</v>
      </c>
      <c r="R34" t="s">
        <v>53</v>
      </c>
      <c r="S34" t="s">
        <v>64</v>
      </c>
      <c r="T34" t="s">
        <v>40</v>
      </c>
      <c r="U34" t="s">
        <v>40</v>
      </c>
      <c r="V34" t="s">
        <v>53</v>
      </c>
      <c r="W34" t="s">
        <v>45</v>
      </c>
      <c r="X34" t="s">
        <v>53</v>
      </c>
      <c r="Y34" t="s">
        <v>53</v>
      </c>
      <c r="Z34" t="s">
        <v>64</v>
      </c>
      <c r="AA34" t="s">
        <v>53</v>
      </c>
      <c r="AB34" t="s">
        <v>53</v>
      </c>
      <c r="AC34" t="s">
        <v>40</v>
      </c>
      <c r="AD34" t="s">
        <v>45</v>
      </c>
      <c r="AE34" t="s">
        <v>46</v>
      </c>
      <c r="AF34" t="s">
        <v>66</v>
      </c>
    </row>
    <row r="35" spans="1:32" x14ac:dyDescent="0.3">
      <c r="A35" s="16">
        <v>34</v>
      </c>
      <c r="B35" t="s">
        <v>31</v>
      </c>
      <c r="C35" t="s">
        <v>31</v>
      </c>
      <c r="D35" t="s">
        <v>48</v>
      </c>
      <c r="E35" t="s">
        <v>49</v>
      </c>
      <c r="F35" t="s">
        <v>60</v>
      </c>
      <c r="G35" t="s">
        <v>43</v>
      </c>
      <c r="H35" t="s">
        <v>50</v>
      </c>
      <c r="I35" t="s">
        <v>62</v>
      </c>
      <c r="J35" t="s">
        <v>63</v>
      </c>
      <c r="K35" t="s">
        <v>68</v>
      </c>
      <c r="L35" t="s">
        <v>40</v>
      </c>
      <c r="M35" t="s">
        <v>40</v>
      </c>
      <c r="N35" t="s">
        <v>40</v>
      </c>
      <c r="O35" t="s">
        <v>45</v>
      </c>
      <c r="P35" t="s">
        <v>45</v>
      </c>
      <c r="Q35" t="s">
        <v>40</v>
      </c>
      <c r="R35" t="s">
        <v>53</v>
      </c>
      <c r="S35" t="s">
        <v>40</v>
      </c>
      <c r="T35" t="s">
        <v>40</v>
      </c>
      <c r="U35" t="s">
        <v>40</v>
      </c>
      <c r="V35" t="s">
        <v>65</v>
      </c>
      <c r="W35" t="s">
        <v>40</v>
      </c>
      <c r="X35" t="s">
        <v>53</v>
      </c>
      <c r="Y35" t="s">
        <v>45</v>
      </c>
      <c r="Z35" t="s">
        <v>65</v>
      </c>
      <c r="AA35" t="s">
        <v>53</v>
      </c>
      <c r="AB35" t="s">
        <v>53</v>
      </c>
      <c r="AC35" t="s">
        <v>40</v>
      </c>
      <c r="AD35" t="s">
        <v>45</v>
      </c>
      <c r="AE35" t="s">
        <v>61</v>
      </c>
      <c r="AF35" t="s">
        <v>61</v>
      </c>
    </row>
    <row r="36" spans="1:32" x14ac:dyDescent="0.3">
      <c r="A36" s="16">
        <v>35</v>
      </c>
      <c r="B36" t="s">
        <v>31</v>
      </c>
      <c r="C36" t="s">
        <v>56</v>
      </c>
      <c r="D36" t="s">
        <v>48</v>
      </c>
      <c r="E36" t="s">
        <v>67</v>
      </c>
      <c r="F36" t="s">
        <v>60</v>
      </c>
      <c r="G36" t="s">
        <v>57</v>
      </c>
      <c r="H36" t="s">
        <v>50</v>
      </c>
      <c r="I36" t="s">
        <v>58</v>
      </c>
      <c r="J36" t="s">
        <v>63</v>
      </c>
      <c r="K36" t="s">
        <v>59</v>
      </c>
      <c r="L36" t="s">
        <v>45</v>
      </c>
      <c r="M36" t="s">
        <v>45</v>
      </c>
      <c r="N36" t="s">
        <v>45</v>
      </c>
      <c r="O36" t="s">
        <v>45</v>
      </c>
      <c r="P36" t="s">
        <v>45</v>
      </c>
      <c r="Q36" t="s">
        <v>64</v>
      </c>
      <c r="R36" t="s">
        <v>40</v>
      </c>
      <c r="S36" t="s">
        <v>65</v>
      </c>
      <c r="T36" t="s">
        <v>40</v>
      </c>
      <c r="U36" t="s">
        <v>45</v>
      </c>
      <c r="V36" t="s">
        <v>40</v>
      </c>
      <c r="W36" t="s">
        <v>40</v>
      </c>
      <c r="X36" t="s">
        <v>40</v>
      </c>
      <c r="Y36" t="s">
        <v>40</v>
      </c>
      <c r="Z36" t="s">
        <v>45</v>
      </c>
      <c r="AA36" t="s">
        <v>45</v>
      </c>
      <c r="AB36" t="s">
        <v>40</v>
      </c>
      <c r="AC36" t="s">
        <v>45</v>
      </c>
      <c r="AD36" t="s">
        <v>45</v>
      </c>
      <c r="AE36" t="s">
        <v>61</v>
      </c>
      <c r="AF36" t="s">
        <v>61</v>
      </c>
    </row>
    <row r="37" spans="1:32" x14ac:dyDescent="0.3">
      <c r="A37" s="16">
        <v>36</v>
      </c>
      <c r="B37" t="s">
        <v>31</v>
      </c>
      <c r="C37" t="s">
        <v>56</v>
      </c>
      <c r="D37" t="s">
        <v>32</v>
      </c>
      <c r="E37" t="s">
        <v>33</v>
      </c>
      <c r="F37" t="s">
        <v>60</v>
      </c>
      <c r="G37" t="s">
        <v>57</v>
      </c>
      <c r="H37" t="s">
        <v>50</v>
      </c>
      <c r="I37" t="s">
        <v>62</v>
      </c>
      <c r="J37" t="s">
        <v>38</v>
      </c>
      <c r="K37" t="s">
        <v>59</v>
      </c>
      <c r="L37" t="s">
        <v>53</v>
      </c>
      <c r="M37" t="s">
        <v>53</v>
      </c>
      <c r="N37" t="s">
        <v>53</v>
      </c>
      <c r="O37" t="s">
        <v>53</v>
      </c>
      <c r="P37" t="s">
        <v>53</v>
      </c>
      <c r="Q37" t="s">
        <v>53</v>
      </c>
      <c r="R37" t="s">
        <v>53</v>
      </c>
      <c r="S37" t="s">
        <v>40</v>
      </c>
      <c r="T37" t="s">
        <v>64</v>
      </c>
      <c r="U37" t="s">
        <v>40</v>
      </c>
      <c r="V37" t="s">
        <v>40</v>
      </c>
      <c r="W37" t="s">
        <v>45</v>
      </c>
      <c r="X37" t="s">
        <v>40</v>
      </c>
      <c r="Y37" t="s">
        <v>40</v>
      </c>
      <c r="Z37" t="s">
        <v>64</v>
      </c>
      <c r="AA37" t="s">
        <v>53</v>
      </c>
      <c r="AB37" t="s">
        <v>53</v>
      </c>
      <c r="AC37" t="s">
        <v>64</v>
      </c>
      <c r="AD37" t="s">
        <v>45</v>
      </c>
      <c r="AE37" t="s">
        <v>46</v>
      </c>
      <c r="AF37" t="s">
        <v>47</v>
      </c>
    </row>
    <row r="38" spans="1:32" x14ac:dyDescent="0.3">
      <c r="A38" s="16">
        <v>37</v>
      </c>
      <c r="B38" t="s">
        <v>31</v>
      </c>
      <c r="C38" t="s">
        <v>31</v>
      </c>
      <c r="D38" t="s">
        <v>48</v>
      </c>
      <c r="E38" t="s">
        <v>49</v>
      </c>
      <c r="F38" t="s">
        <v>34</v>
      </c>
      <c r="G38" t="s">
        <v>57</v>
      </c>
      <c r="H38" t="s">
        <v>50</v>
      </c>
      <c r="I38" t="s">
        <v>58</v>
      </c>
      <c r="J38" t="s">
        <v>63</v>
      </c>
      <c r="K38" t="s">
        <v>74</v>
      </c>
      <c r="L38" t="s">
        <v>40</v>
      </c>
      <c r="M38" t="s">
        <v>40</v>
      </c>
      <c r="N38" t="s">
        <v>40</v>
      </c>
      <c r="O38" t="s">
        <v>64</v>
      </c>
      <c r="P38" t="s">
        <v>53</v>
      </c>
      <c r="Q38" t="s">
        <v>64</v>
      </c>
      <c r="R38" t="s">
        <v>45</v>
      </c>
      <c r="S38" t="s">
        <v>65</v>
      </c>
      <c r="T38" t="s">
        <v>64</v>
      </c>
      <c r="U38" t="s">
        <v>64</v>
      </c>
      <c r="V38" t="s">
        <v>64</v>
      </c>
      <c r="W38" t="s">
        <v>65</v>
      </c>
      <c r="X38" t="s">
        <v>40</v>
      </c>
      <c r="Y38" t="s">
        <v>40</v>
      </c>
      <c r="Z38" t="s">
        <v>65</v>
      </c>
      <c r="AA38" t="s">
        <v>53</v>
      </c>
      <c r="AB38" t="s">
        <v>40</v>
      </c>
      <c r="AC38" t="s">
        <v>40</v>
      </c>
      <c r="AD38" t="s">
        <v>45</v>
      </c>
      <c r="AE38" t="s">
        <v>46</v>
      </c>
      <c r="AF38" t="s">
        <v>47</v>
      </c>
    </row>
    <row r="39" spans="1:32" x14ac:dyDescent="0.3">
      <c r="A39" s="16">
        <v>38</v>
      </c>
      <c r="B39" t="s">
        <v>31</v>
      </c>
      <c r="C39" t="s">
        <v>31</v>
      </c>
      <c r="D39" t="s">
        <v>48</v>
      </c>
      <c r="E39" t="s">
        <v>49</v>
      </c>
      <c r="F39" t="s">
        <v>60</v>
      </c>
      <c r="G39" t="s">
        <v>35</v>
      </c>
      <c r="H39" t="s">
        <v>50</v>
      </c>
      <c r="I39" t="s">
        <v>58</v>
      </c>
      <c r="J39" t="s">
        <v>52</v>
      </c>
      <c r="K39" t="s">
        <v>70</v>
      </c>
      <c r="L39" t="s">
        <v>53</v>
      </c>
      <c r="M39" t="s">
        <v>53</v>
      </c>
      <c r="N39" t="s">
        <v>53</v>
      </c>
      <c r="O39" t="s">
        <v>53</v>
      </c>
      <c r="P39" t="s">
        <v>53</v>
      </c>
      <c r="Q39" t="s">
        <v>45</v>
      </c>
      <c r="R39" t="s">
        <v>53</v>
      </c>
      <c r="S39" t="s">
        <v>40</v>
      </c>
      <c r="T39" t="s">
        <v>45</v>
      </c>
      <c r="U39" t="s">
        <v>64</v>
      </c>
      <c r="V39" t="s">
        <v>45</v>
      </c>
      <c r="W39" t="s">
        <v>45</v>
      </c>
      <c r="X39" t="s">
        <v>53</v>
      </c>
      <c r="Y39" t="s">
        <v>53</v>
      </c>
      <c r="Z39" t="s">
        <v>53</v>
      </c>
      <c r="AA39" t="s">
        <v>53</v>
      </c>
      <c r="AB39" t="s">
        <v>53</v>
      </c>
      <c r="AC39" t="s">
        <v>53</v>
      </c>
      <c r="AD39" t="s">
        <v>45</v>
      </c>
      <c r="AE39" t="s">
        <v>69</v>
      </c>
      <c r="AF39" t="s">
        <v>47</v>
      </c>
    </row>
    <row r="40" spans="1:32" x14ac:dyDescent="0.3">
      <c r="A40" s="16">
        <v>39</v>
      </c>
      <c r="B40" t="s">
        <v>31</v>
      </c>
      <c r="C40" t="s">
        <v>31</v>
      </c>
      <c r="D40" t="s">
        <v>48</v>
      </c>
      <c r="E40" t="s">
        <v>67</v>
      </c>
      <c r="F40" t="s">
        <v>34</v>
      </c>
      <c r="G40" t="s">
        <v>73</v>
      </c>
      <c r="H40" t="s">
        <v>36</v>
      </c>
      <c r="I40" t="s">
        <v>62</v>
      </c>
      <c r="J40" t="s">
        <v>44</v>
      </c>
      <c r="K40" t="s">
        <v>78</v>
      </c>
      <c r="L40" t="s">
        <v>40</v>
      </c>
      <c r="M40" t="s">
        <v>40</v>
      </c>
      <c r="N40" t="s">
        <v>40</v>
      </c>
      <c r="O40" t="s">
        <v>40</v>
      </c>
      <c r="P40" t="s">
        <v>40</v>
      </c>
      <c r="Q40" t="s">
        <v>40</v>
      </c>
      <c r="R40" t="s">
        <v>40</v>
      </c>
      <c r="S40" t="s">
        <v>40</v>
      </c>
      <c r="T40" t="s">
        <v>40</v>
      </c>
      <c r="U40" t="s">
        <v>40</v>
      </c>
      <c r="V40" t="s">
        <v>40</v>
      </c>
      <c r="W40" t="s">
        <v>40</v>
      </c>
      <c r="X40" t="s">
        <v>40</v>
      </c>
      <c r="Y40" t="s">
        <v>40</v>
      </c>
      <c r="Z40" t="s">
        <v>40</v>
      </c>
      <c r="AA40" t="s">
        <v>40</v>
      </c>
      <c r="AB40" t="s">
        <v>40</v>
      </c>
      <c r="AC40" t="s">
        <v>40</v>
      </c>
      <c r="AD40" t="s">
        <v>40</v>
      </c>
      <c r="AE40" t="s">
        <v>61</v>
      </c>
      <c r="AF40" t="s">
        <v>61</v>
      </c>
    </row>
    <row r="41" spans="1:32" x14ac:dyDescent="0.3">
      <c r="A41" s="16">
        <v>40</v>
      </c>
      <c r="B41" t="s">
        <v>31</v>
      </c>
      <c r="C41" t="s">
        <v>31</v>
      </c>
      <c r="D41" t="s">
        <v>48</v>
      </c>
      <c r="E41" t="s">
        <v>67</v>
      </c>
      <c r="F41" t="s">
        <v>60</v>
      </c>
      <c r="G41" t="s">
        <v>43</v>
      </c>
      <c r="H41" t="s">
        <v>50</v>
      </c>
      <c r="I41" t="s">
        <v>58</v>
      </c>
      <c r="J41" t="s">
        <v>77</v>
      </c>
      <c r="K41" t="s">
        <v>59</v>
      </c>
      <c r="L41" t="s">
        <v>40</v>
      </c>
      <c r="M41" t="s">
        <v>40</v>
      </c>
      <c r="N41" t="s">
        <v>40</v>
      </c>
      <c r="O41" t="s">
        <v>64</v>
      </c>
      <c r="P41" t="s">
        <v>40</v>
      </c>
      <c r="Q41" t="s">
        <v>40</v>
      </c>
      <c r="R41" t="s">
        <v>64</v>
      </c>
      <c r="S41" t="s">
        <v>64</v>
      </c>
      <c r="T41" t="s">
        <v>64</v>
      </c>
      <c r="U41" t="s">
        <v>64</v>
      </c>
      <c r="V41" t="s">
        <v>40</v>
      </c>
      <c r="W41" t="s">
        <v>40</v>
      </c>
      <c r="X41" t="s">
        <v>64</v>
      </c>
      <c r="Y41" t="s">
        <v>64</v>
      </c>
      <c r="Z41" t="s">
        <v>64</v>
      </c>
      <c r="AA41" t="s">
        <v>40</v>
      </c>
      <c r="AB41" t="s">
        <v>40</v>
      </c>
      <c r="AC41" t="s">
        <v>40</v>
      </c>
      <c r="AD41" t="s">
        <v>45</v>
      </c>
      <c r="AE41" t="s">
        <v>46</v>
      </c>
      <c r="AF41" t="s">
        <v>55</v>
      </c>
    </row>
    <row r="42" spans="1:32" x14ac:dyDescent="0.3">
      <c r="A42" s="16">
        <v>41</v>
      </c>
      <c r="B42" t="s">
        <v>31</v>
      </c>
      <c r="C42" t="s">
        <v>31</v>
      </c>
      <c r="D42" t="s">
        <v>48</v>
      </c>
      <c r="E42" t="s">
        <v>79</v>
      </c>
      <c r="F42" t="s">
        <v>60</v>
      </c>
      <c r="G42" t="s">
        <v>73</v>
      </c>
      <c r="H42" t="s">
        <v>50</v>
      </c>
      <c r="I42" t="s">
        <v>51</v>
      </c>
      <c r="J42" t="s">
        <v>77</v>
      </c>
      <c r="K42" t="s">
        <v>39</v>
      </c>
      <c r="L42" t="s">
        <v>40</v>
      </c>
      <c r="M42" t="s">
        <v>40</v>
      </c>
      <c r="N42" t="s">
        <v>40</v>
      </c>
      <c r="O42" t="s">
        <v>40</v>
      </c>
      <c r="P42" t="s">
        <v>40</v>
      </c>
      <c r="Q42" t="s">
        <v>40</v>
      </c>
      <c r="R42" t="s">
        <v>40</v>
      </c>
      <c r="S42" t="s">
        <v>40</v>
      </c>
      <c r="T42" t="s">
        <v>64</v>
      </c>
      <c r="U42" t="s">
        <v>40</v>
      </c>
      <c r="V42" t="s">
        <v>40</v>
      </c>
      <c r="W42" t="s">
        <v>40</v>
      </c>
      <c r="X42" t="s">
        <v>40</v>
      </c>
      <c r="Y42" t="s">
        <v>40</v>
      </c>
      <c r="Z42" t="s">
        <v>64</v>
      </c>
      <c r="AA42" t="s">
        <v>40</v>
      </c>
      <c r="AB42" t="s">
        <v>40</v>
      </c>
      <c r="AC42" t="s">
        <v>40</v>
      </c>
      <c r="AD42" t="s">
        <v>45</v>
      </c>
      <c r="AE42" t="s">
        <v>46</v>
      </c>
      <c r="AF42" t="s">
        <v>66</v>
      </c>
    </row>
    <row r="43" spans="1:32" x14ac:dyDescent="0.3">
      <c r="A43" s="16">
        <v>42</v>
      </c>
      <c r="B43" t="s">
        <v>31</v>
      </c>
      <c r="C43" t="s">
        <v>31</v>
      </c>
      <c r="D43" t="s">
        <v>48</v>
      </c>
      <c r="E43" t="s">
        <v>67</v>
      </c>
      <c r="F43" t="s">
        <v>60</v>
      </c>
      <c r="G43" t="s">
        <v>43</v>
      </c>
      <c r="H43" t="s">
        <v>36</v>
      </c>
      <c r="I43" t="s">
        <v>58</v>
      </c>
      <c r="J43" t="s">
        <v>52</v>
      </c>
      <c r="K43" t="s">
        <v>78</v>
      </c>
      <c r="L43" t="s">
        <v>53</v>
      </c>
      <c r="M43" t="s">
        <v>53</v>
      </c>
      <c r="N43" t="s">
        <v>53</v>
      </c>
      <c r="O43" t="s">
        <v>53</v>
      </c>
      <c r="P43" t="s">
        <v>53</v>
      </c>
      <c r="Q43" t="s">
        <v>53</v>
      </c>
      <c r="R43" t="s">
        <v>53</v>
      </c>
      <c r="S43" t="s">
        <v>64</v>
      </c>
      <c r="T43" t="s">
        <v>64</v>
      </c>
      <c r="U43" t="s">
        <v>53</v>
      </c>
      <c r="V43" t="s">
        <v>53</v>
      </c>
      <c r="W43" t="s">
        <v>53</v>
      </c>
      <c r="X43" t="s">
        <v>53</v>
      </c>
      <c r="Y43" t="s">
        <v>53</v>
      </c>
      <c r="Z43" t="s">
        <v>53</v>
      </c>
      <c r="AA43" t="s">
        <v>53</v>
      </c>
      <c r="AB43" t="s">
        <v>53</v>
      </c>
      <c r="AC43" t="s">
        <v>53</v>
      </c>
      <c r="AD43" t="s">
        <v>45</v>
      </c>
      <c r="AE43" t="s">
        <v>41</v>
      </c>
      <c r="AF43" t="s">
        <v>47</v>
      </c>
    </row>
    <row r="44" spans="1:32" x14ac:dyDescent="0.3">
      <c r="A44" s="16">
        <v>43</v>
      </c>
      <c r="B44" t="s">
        <v>31</v>
      </c>
      <c r="C44" t="s">
        <v>31</v>
      </c>
      <c r="D44" t="s">
        <v>48</v>
      </c>
      <c r="E44" t="s">
        <v>49</v>
      </c>
      <c r="F44" t="s">
        <v>60</v>
      </c>
      <c r="G44" t="s">
        <v>43</v>
      </c>
      <c r="H44" t="s">
        <v>50</v>
      </c>
      <c r="I44" t="s">
        <v>71</v>
      </c>
      <c r="J44" t="s">
        <v>63</v>
      </c>
      <c r="K44" t="s">
        <v>39</v>
      </c>
      <c r="L44" t="s">
        <v>40</v>
      </c>
      <c r="M44" t="s">
        <v>53</v>
      </c>
      <c r="N44" t="s">
        <v>53</v>
      </c>
      <c r="O44" t="s">
        <v>45</v>
      </c>
      <c r="P44" t="s">
        <v>45</v>
      </c>
      <c r="Q44" t="s">
        <v>45</v>
      </c>
      <c r="R44" t="s">
        <v>53</v>
      </c>
      <c r="S44" t="s">
        <v>40</v>
      </c>
      <c r="T44" t="s">
        <v>40</v>
      </c>
      <c r="U44" t="s">
        <v>64</v>
      </c>
      <c r="V44" t="s">
        <v>64</v>
      </c>
      <c r="W44" t="s">
        <v>64</v>
      </c>
      <c r="X44" t="s">
        <v>45</v>
      </c>
      <c r="Y44" t="s">
        <v>45</v>
      </c>
      <c r="Z44" t="s">
        <v>40</v>
      </c>
      <c r="AA44" t="s">
        <v>40</v>
      </c>
      <c r="AB44" t="s">
        <v>40</v>
      </c>
      <c r="AC44" t="s">
        <v>45</v>
      </c>
      <c r="AD44" t="s">
        <v>45</v>
      </c>
      <c r="AE44" t="s">
        <v>46</v>
      </c>
      <c r="AF44" t="s">
        <v>47</v>
      </c>
    </row>
    <row r="45" spans="1:32" x14ac:dyDescent="0.3">
      <c r="A45" s="16">
        <v>44</v>
      </c>
      <c r="B45" t="s">
        <v>31</v>
      </c>
      <c r="C45" t="s">
        <v>31</v>
      </c>
      <c r="D45" t="s">
        <v>48</v>
      </c>
      <c r="E45" t="s">
        <v>76</v>
      </c>
      <c r="F45" t="s">
        <v>60</v>
      </c>
      <c r="G45" t="s">
        <v>43</v>
      </c>
      <c r="H45" t="s">
        <v>50</v>
      </c>
      <c r="I45" t="s">
        <v>58</v>
      </c>
      <c r="J45" t="s">
        <v>63</v>
      </c>
      <c r="K45" t="s">
        <v>68</v>
      </c>
      <c r="L45" t="s">
        <v>53</v>
      </c>
      <c r="M45" t="s">
        <v>53</v>
      </c>
      <c r="N45" t="s">
        <v>53</v>
      </c>
      <c r="O45" t="s">
        <v>40</v>
      </c>
      <c r="P45" t="s">
        <v>40</v>
      </c>
      <c r="Q45" t="s">
        <v>40</v>
      </c>
      <c r="R45" t="s">
        <v>53</v>
      </c>
      <c r="S45" t="s">
        <v>45</v>
      </c>
      <c r="T45" t="s">
        <v>40</v>
      </c>
      <c r="U45" t="s">
        <v>40</v>
      </c>
      <c r="V45" t="s">
        <v>40</v>
      </c>
      <c r="W45" t="s">
        <v>40</v>
      </c>
      <c r="X45" t="s">
        <v>45</v>
      </c>
      <c r="Y45" t="s">
        <v>53</v>
      </c>
      <c r="Z45" t="s">
        <v>40</v>
      </c>
      <c r="AA45" t="s">
        <v>40</v>
      </c>
      <c r="AB45" t="s">
        <v>53</v>
      </c>
      <c r="AC45" t="s">
        <v>40</v>
      </c>
      <c r="AD45" t="s">
        <v>45</v>
      </c>
      <c r="AE45" t="s">
        <v>69</v>
      </c>
      <c r="AF45" t="s">
        <v>47</v>
      </c>
    </row>
    <row r="46" spans="1:32" x14ac:dyDescent="0.3">
      <c r="A46" s="16">
        <v>45</v>
      </c>
      <c r="B46" t="s">
        <v>31</v>
      </c>
      <c r="C46" t="s">
        <v>31</v>
      </c>
      <c r="D46" t="s">
        <v>48</v>
      </c>
      <c r="E46" t="s">
        <v>49</v>
      </c>
      <c r="F46" t="s">
        <v>60</v>
      </c>
      <c r="G46" t="s">
        <v>43</v>
      </c>
      <c r="H46" t="s">
        <v>36</v>
      </c>
      <c r="I46" t="s">
        <v>58</v>
      </c>
      <c r="J46" t="s">
        <v>63</v>
      </c>
      <c r="K46" t="s">
        <v>68</v>
      </c>
      <c r="L46" t="s">
        <v>40</v>
      </c>
      <c r="M46" t="s">
        <v>53</v>
      </c>
      <c r="N46" t="s">
        <v>53</v>
      </c>
      <c r="O46" t="s">
        <v>53</v>
      </c>
      <c r="P46" t="s">
        <v>45</v>
      </c>
      <c r="Q46" t="s">
        <v>40</v>
      </c>
      <c r="R46" t="s">
        <v>53</v>
      </c>
      <c r="S46" t="s">
        <v>45</v>
      </c>
      <c r="T46" t="s">
        <v>64</v>
      </c>
      <c r="U46" t="s">
        <v>65</v>
      </c>
      <c r="V46" t="s">
        <v>45</v>
      </c>
      <c r="W46" t="s">
        <v>45</v>
      </c>
      <c r="X46" t="s">
        <v>65</v>
      </c>
      <c r="Y46" t="s">
        <v>53</v>
      </c>
      <c r="Z46" t="s">
        <v>53</v>
      </c>
      <c r="AA46" t="s">
        <v>45</v>
      </c>
      <c r="AB46" t="s">
        <v>53</v>
      </c>
      <c r="AC46" t="s">
        <v>45</v>
      </c>
      <c r="AD46" t="s">
        <v>45</v>
      </c>
      <c r="AE46" t="s">
        <v>46</v>
      </c>
      <c r="AF46" t="s">
        <v>55</v>
      </c>
    </row>
    <row r="47" spans="1:32" x14ac:dyDescent="0.3">
      <c r="A47" s="16">
        <v>46</v>
      </c>
      <c r="B47" t="s">
        <v>31</v>
      </c>
      <c r="C47" t="s">
        <v>31</v>
      </c>
      <c r="D47" t="s">
        <v>48</v>
      </c>
      <c r="E47" t="s">
        <v>49</v>
      </c>
      <c r="F47" t="s">
        <v>60</v>
      </c>
      <c r="G47" t="s">
        <v>43</v>
      </c>
      <c r="H47" t="s">
        <v>50</v>
      </c>
      <c r="I47" t="s">
        <v>58</v>
      </c>
      <c r="J47" t="s">
        <v>63</v>
      </c>
      <c r="K47" t="s">
        <v>68</v>
      </c>
      <c r="L47" t="s">
        <v>65</v>
      </c>
      <c r="M47" t="s">
        <v>40</v>
      </c>
      <c r="N47" t="s">
        <v>45</v>
      </c>
      <c r="O47" t="s">
        <v>45</v>
      </c>
      <c r="P47" t="s">
        <v>64</v>
      </c>
      <c r="Q47" t="s">
        <v>65</v>
      </c>
      <c r="R47" t="s">
        <v>53</v>
      </c>
      <c r="S47" t="s">
        <v>53</v>
      </c>
      <c r="T47" t="s">
        <v>45</v>
      </c>
      <c r="U47" t="s">
        <v>45</v>
      </c>
      <c r="V47" t="s">
        <v>45</v>
      </c>
      <c r="W47" t="s">
        <v>45</v>
      </c>
      <c r="X47" t="s">
        <v>45</v>
      </c>
      <c r="Y47" t="s">
        <v>45</v>
      </c>
      <c r="Z47" t="s">
        <v>45</v>
      </c>
      <c r="AA47" t="s">
        <v>45</v>
      </c>
      <c r="AB47" t="s">
        <v>45</v>
      </c>
      <c r="AC47" t="s">
        <v>45</v>
      </c>
      <c r="AD47" t="s">
        <v>45</v>
      </c>
      <c r="AE47" t="s">
        <v>61</v>
      </c>
      <c r="AF47" t="s">
        <v>61</v>
      </c>
    </row>
    <row r="48" spans="1:32" x14ac:dyDescent="0.3">
      <c r="A48" s="16">
        <v>47</v>
      </c>
      <c r="B48" t="s">
        <v>31</v>
      </c>
      <c r="C48" t="s">
        <v>31</v>
      </c>
      <c r="D48" t="s">
        <v>48</v>
      </c>
      <c r="E48" t="s">
        <v>49</v>
      </c>
      <c r="F48" t="s">
        <v>60</v>
      </c>
      <c r="G48" t="s">
        <v>43</v>
      </c>
      <c r="H48" t="s">
        <v>50</v>
      </c>
      <c r="I48" t="s">
        <v>58</v>
      </c>
      <c r="J48" t="s">
        <v>52</v>
      </c>
      <c r="K48" t="s">
        <v>68</v>
      </c>
      <c r="L48" t="s">
        <v>40</v>
      </c>
      <c r="M48" t="s">
        <v>40</v>
      </c>
      <c r="N48" t="s">
        <v>40</v>
      </c>
      <c r="O48" t="s">
        <v>45</v>
      </c>
      <c r="P48" t="s">
        <v>40</v>
      </c>
      <c r="Q48" t="s">
        <v>40</v>
      </c>
      <c r="R48" t="s">
        <v>40</v>
      </c>
      <c r="S48" t="s">
        <v>64</v>
      </c>
      <c r="T48" t="s">
        <v>40</v>
      </c>
      <c r="U48" t="s">
        <v>40</v>
      </c>
      <c r="V48" t="s">
        <v>64</v>
      </c>
      <c r="W48" t="s">
        <v>64</v>
      </c>
      <c r="X48" t="s">
        <v>40</v>
      </c>
      <c r="Y48" t="s">
        <v>40</v>
      </c>
      <c r="Z48" t="s">
        <v>64</v>
      </c>
      <c r="AA48" t="s">
        <v>53</v>
      </c>
      <c r="AB48" t="s">
        <v>53</v>
      </c>
      <c r="AC48" t="s">
        <v>40</v>
      </c>
      <c r="AD48" t="s">
        <v>45</v>
      </c>
      <c r="AE48" t="s">
        <v>61</v>
      </c>
      <c r="AF48" t="s">
        <v>61</v>
      </c>
    </row>
    <row r="49" spans="1:32" x14ac:dyDescent="0.3">
      <c r="A49" s="16">
        <v>48</v>
      </c>
      <c r="B49" t="s">
        <v>31</v>
      </c>
      <c r="C49" t="s">
        <v>31</v>
      </c>
      <c r="D49" t="s">
        <v>48</v>
      </c>
      <c r="E49" t="s">
        <v>33</v>
      </c>
      <c r="F49" t="s">
        <v>60</v>
      </c>
      <c r="G49" t="s">
        <v>35</v>
      </c>
      <c r="H49" t="s">
        <v>36</v>
      </c>
      <c r="I49" t="s">
        <v>80</v>
      </c>
      <c r="J49" t="s">
        <v>38</v>
      </c>
      <c r="K49" t="s">
        <v>39</v>
      </c>
      <c r="L49" t="s">
        <v>40</v>
      </c>
      <c r="M49" t="s">
        <v>40</v>
      </c>
      <c r="N49" t="s">
        <v>40</v>
      </c>
      <c r="O49" t="s">
        <v>40</v>
      </c>
      <c r="P49" t="s">
        <v>40</v>
      </c>
      <c r="Q49" t="s">
        <v>45</v>
      </c>
      <c r="R49" t="s">
        <v>40</v>
      </c>
      <c r="S49" t="s">
        <v>45</v>
      </c>
      <c r="T49" t="s">
        <v>45</v>
      </c>
      <c r="U49" t="s">
        <v>40</v>
      </c>
      <c r="V49" t="s">
        <v>40</v>
      </c>
      <c r="W49" t="s">
        <v>64</v>
      </c>
      <c r="X49" t="s">
        <v>40</v>
      </c>
      <c r="Y49" t="s">
        <v>40</v>
      </c>
      <c r="Z49" t="s">
        <v>45</v>
      </c>
      <c r="AA49" t="s">
        <v>40</v>
      </c>
      <c r="AB49" t="s">
        <v>45</v>
      </c>
      <c r="AC49" t="s">
        <v>40</v>
      </c>
      <c r="AD49" t="s">
        <v>40</v>
      </c>
      <c r="AE49" t="s">
        <v>46</v>
      </c>
      <c r="AF49" t="s">
        <v>42</v>
      </c>
    </row>
    <row r="50" spans="1:32" x14ac:dyDescent="0.3">
      <c r="A50" s="16">
        <v>49</v>
      </c>
      <c r="B50" t="s">
        <v>31</v>
      </c>
      <c r="C50" t="s">
        <v>31</v>
      </c>
      <c r="D50" t="s">
        <v>48</v>
      </c>
      <c r="E50" t="s">
        <v>67</v>
      </c>
      <c r="F50" t="s">
        <v>34</v>
      </c>
      <c r="G50" t="s">
        <v>43</v>
      </c>
      <c r="H50" t="s">
        <v>50</v>
      </c>
      <c r="I50" t="s">
        <v>58</v>
      </c>
      <c r="J50" t="s">
        <v>77</v>
      </c>
      <c r="K50" t="s">
        <v>70</v>
      </c>
      <c r="L50" t="s">
        <v>40</v>
      </c>
      <c r="M50" t="s">
        <v>40</v>
      </c>
      <c r="N50" t="s">
        <v>40</v>
      </c>
      <c r="O50" t="s">
        <v>45</v>
      </c>
      <c r="P50" t="s">
        <v>45</v>
      </c>
      <c r="Q50" t="s">
        <v>64</v>
      </c>
      <c r="R50" t="s">
        <v>40</v>
      </c>
      <c r="S50" t="s">
        <v>45</v>
      </c>
      <c r="T50" t="s">
        <v>40</v>
      </c>
      <c r="U50" t="s">
        <v>45</v>
      </c>
      <c r="V50" t="s">
        <v>45</v>
      </c>
      <c r="W50" t="s">
        <v>45</v>
      </c>
      <c r="X50" t="s">
        <v>45</v>
      </c>
      <c r="Y50" t="s">
        <v>40</v>
      </c>
      <c r="Z50" t="s">
        <v>64</v>
      </c>
      <c r="AA50" t="s">
        <v>40</v>
      </c>
      <c r="AB50" t="s">
        <v>40</v>
      </c>
      <c r="AC50" t="s">
        <v>40</v>
      </c>
      <c r="AD50" t="s">
        <v>45</v>
      </c>
      <c r="AE50" t="s">
        <v>61</v>
      </c>
      <c r="AF50" t="s">
        <v>61</v>
      </c>
    </row>
    <row r="51" spans="1:32" x14ac:dyDescent="0.3">
      <c r="A51" s="16">
        <v>50</v>
      </c>
      <c r="B51" t="s">
        <v>31</v>
      </c>
      <c r="C51" t="s">
        <v>31</v>
      </c>
      <c r="D51" t="s">
        <v>48</v>
      </c>
      <c r="E51" t="s">
        <v>76</v>
      </c>
      <c r="F51" t="s">
        <v>60</v>
      </c>
      <c r="G51" t="s">
        <v>43</v>
      </c>
      <c r="H51" t="s">
        <v>50</v>
      </c>
      <c r="I51" t="s">
        <v>62</v>
      </c>
      <c r="J51" t="s">
        <v>77</v>
      </c>
      <c r="K51" t="s">
        <v>68</v>
      </c>
      <c r="L51" t="s">
        <v>53</v>
      </c>
      <c r="M51" t="s">
        <v>53</v>
      </c>
      <c r="N51" t="s">
        <v>45</v>
      </c>
      <c r="O51" t="s">
        <v>45</v>
      </c>
      <c r="P51" t="s">
        <v>45</v>
      </c>
      <c r="Q51" t="s">
        <v>65</v>
      </c>
      <c r="R51" t="s">
        <v>40</v>
      </c>
      <c r="S51" t="s">
        <v>53</v>
      </c>
      <c r="T51" t="s">
        <v>64</v>
      </c>
      <c r="U51" t="s">
        <v>65</v>
      </c>
      <c r="V51" t="s">
        <v>65</v>
      </c>
      <c r="W51" t="s">
        <v>65</v>
      </c>
      <c r="X51" t="s">
        <v>65</v>
      </c>
      <c r="Y51" t="s">
        <v>53</v>
      </c>
      <c r="Z51" t="s">
        <v>64</v>
      </c>
      <c r="AA51" t="s">
        <v>40</v>
      </c>
      <c r="AB51" t="s">
        <v>45</v>
      </c>
      <c r="AC51" t="s">
        <v>40</v>
      </c>
      <c r="AD51" t="s">
        <v>45</v>
      </c>
      <c r="AE51" t="s">
        <v>61</v>
      </c>
      <c r="AF51" t="s">
        <v>47</v>
      </c>
    </row>
    <row r="52" spans="1:32" x14ac:dyDescent="0.3">
      <c r="A52" s="16">
        <v>51</v>
      </c>
      <c r="B52" t="s">
        <v>31</v>
      </c>
      <c r="C52" t="s">
        <v>31</v>
      </c>
      <c r="D52" t="s">
        <v>48</v>
      </c>
      <c r="E52" t="s">
        <v>49</v>
      </c>
      <c r="F52" t="s">
        <v>34</v>
      </c>
      <c r="G52" t="s">
        <v>57</v>
      </c>
      <c r="H52" t="s">
        <v>50</v>
      </c>
      <c r="I52" t="s">
        <v>58</v>
      </c>
      <c r="J52" t="s">
        <v>63</v>
      </c>
      <c r="K52" t="s">
        <v>70</v>
      </c>
      <c r="L52" t="s">
        <v>53</v>
      </c>
      <c r="M52" t="s">
        <v>53</v>
      </c>
      <c r="N52" t="s">
        <v>53</v>
      </c>
      <c r="O52" t="s">
        <v>53</v>
      </c>
      <c r="P52" t="s">
        <v>53</v>
      </c>
      <c r="Q52" t="s">
        <v>53</v>
      </c>
      <c r="R52" t="s">
        <v>53</v>
      </c>
      <c r="S52" t="s">
        <v>45</v>
      </c>
      <c r="T52" t="s">
        <v>40</v>
      </c>
      <c r="U52" t="s">
        <v>45</v>
      </c>
      <c r="V52" t="s">
        <v>40</v>
      </c>
      <c r="W52" t="s">
        <v>45</v>
      </c>
      <c r="X52" t="s">
        <v>45</v>
      </c>
      <c r="Y52" t="s">
        <v>45</v>
      </c>
      <c r="Z52" t="s">
        <v>64</v>
      </c>
      <c r="AA52" t="s">
        <v>53</v>
      </c>
      <c r="AB52" t="s">
        <v>53</v>
      </c>
      <c r="AC52" t="s">
        <v>53</v>
      </c>
      <c r="AD52" t="s">
        <v>45</v>
      </c>
      <c r="AE52" t="s">
        <v>41</v>
      </c>
      <c r="AF52" t="s">
        <v>66</v>
      </c>
    </row>
    <row r="53" spans="1:32" x14ac:dyDescent="0.3">
      <c r="A53" s="16">
        <v>52</v>
      </c>
      <c r="B53" t="s">
        <v>31</v>
      </c>
      <c r="C53" t="s">
        <v>31</v>
      </c>
      <c r="D53" t="s">
        <v>48</v>
      </c>
      <c r="E53" t="s">
        <v>33</v>
      </c>
      <c r="F53" t="s">
        <v>34</v>
      </c>
      <c r="G53" t="s">
        <v>35</v>
      </c>
      <c r="H53" t="s">
        <v>50</v>
      </c>
      <c r="I53" t="s">
        <v>58</v>
      </c>
      <c r="J53" t="s">
        <v>38</v>
      </c>
      <c r="K53" t="s">
        <v>78</v>
      </c>
      <c r="L53" t="s">
        <v>65</v>
      </c>
      <c r="M53" t="s">
        <v>40</v>
      </c>
      <c r="N53" t="s">
        <v>40</v>
      </c>
      <c r="O53" t="s">
        <v>40</v>
      </c>
      <c r="P53" t="s">
        <v>40</v>
      </c>
      <c r="Q53" t="s">
        <v>40</v>
      </c>
      <c r="R53" t="s">
        <v>40</v>
      </c>
      <c r="S53" t="s">
        <v>40</v>
      </c>
      <c r="T53" t="s">
        <v>64</v>
      </c>
      <c r="U53" t="s">
        <v>45</v>
      </c>
      <c r="V53" t="s">
        <v>45</v>
      </c>
      <c r="W53" t="s">
        <v>40</v>
      </c>
      <c r="X53" t="s">
        <v>64</v>
      </c>
      <c r="Y53" t="s">
        <v>45</v>
      </c>
      <c r="Z53" t="s">
        <v>45</v>
      </c>
      <c r="AA53" t="s">
        <v>40</v>
      </c>
      <c r="AB53" t="s">
        <v>40</v>
      </c>
      <c r="AC53" t="s">
        <v>45</v>
      </c>
      <c r="AD53" t="s">
        <v>45</v>
      </c>
      <c r="AE53" t="s">
        <v>61</v>
      </c>
      <c r="AF53" t="s">
        <v>47</v>
      </c>
    </row>
    <row r="54" spans="1:32" x14ac:dyDescent="0.3">
      <c r="A54" s="16">
        <v>53</v>
      </c>
      <c r="B54" t="s">
        <v>31</v>
      </c>
      <c r="C54" t="s">
        <v>31</v>
      </c>
      <c r="D54" t="s">
        <v>48</v>
      </c>
      <c r="E54" t="s">
        <v>49</v>
      </c>
      <c r="F54" t="s">
        <v>60</v>
      </c>
      <c r="G54" t="s">
        <v>57</v>
      </c>
      <c r="H54" t="s">
        <v>50</v>
      </c>
      <c r="I54" t="s">
        <v>51</v>
      </c>
      <c r="J54" t="s">
        <v>44</v>
      </c>
      <c r="K54" t="s">
        <v>59</v>
      </c>
      <c r="L54" t="s">
        <v>53</v>
      </c>
      <c r="M54" t="s">
        <v>53</v>
      </c>
      <c r="N54" t="s">
        <v>53</v>
      </c>
      <c r="O54" t="s">
        <v>40</v>
      </c>
      <c r="P54" t="s">
        <v>45</v>
      </c>
      <c r="Q54" t="s">
        <v>40</v>
      </c>
      <c r="R54" t="s">
        <v>53</v>
      </c>
      <c r="S54" t="s">
        <v>64</v>
      </c>
      <c r="T54" t="s">
        <v>40</v>
      </c>
      <c r="U54" t="s">
        <v>45</v>
      </c>
      <c r="V54" t="s">
        <v>40</v>
      </c>
      <c r="W54" t="s">
        <v>45</v>
      </c>
      <c r="X54" t="s">
        <v>53</v>
      </c>
      <c r="Y54" t="s">
        <v>40</v>
      </c>
      <c r="Z54" t="s">
        <v>65</v>
      </c>
      <c r="AA54" t="s">
        <v>53</v>
      </c>
      <c r="AB54" t="s">
        <v>53</v>
      </c>
      <c r="AC54" t="s">
        <v>53</v>
      </c>
      <c r="AD54" t="s">
        <v>45</v>
      </c>
      <c r="AE54" t="s">
        <v>69</v>
      </c>
      <c r="AF54" t="s">
        <v>42</v>
      </c>
    </row>
    <row r="55" spans="1:32" x14ac:dyDescent="0.3">
      <c r="A55" s="16">
        <v>54</v>
      </c>
      <c r="B55" t="s">
        <v>31</v>
      </c>
      <c r="C55" t="s">
        <v>31</v>
      </c>
      <c r="D55" t="s">
        <v>48</v>
      </c>
      <c r="E55" t="s">
        <v>49</v>
      </c>
      <c r="F55" t="s">
        <v>34</v>
      </c>
      <c r="G55" t="s">
        <v>57</v>
      </c>
      <c r="H55" t="s">
        <v>50</v>
      </c>
      <c r="I55" t="s">
        <v>51</v>
      </c>
      <c r="J55" t="s">
        <v>44</v>
      </c>
      <c r="K55" t="s">
        <v>68</v>
      </c>
      <c r="L55" t="s">
        <v>45</v>
      </c>
      <c r="M55" t="s">
        <v>45</v>
      </c>
      <c r="N55" t="s">
        <v>45</v>
      </c>
      <c r="O55" t="s">
        <v>45</v>
      </c>
      <c r="P55" t="s">
        <v>45</v>
      </c>
      <c r="Q55" t="s">
        <v>45</v>
      </c>
      <c r="R55" t="s">
        <v>45</v>
      </c>
      <c r="S55" t="s">
        <v>45</v>
      </c>
      <c r="T55" t="s">
        <v>45</v>
      </c>
      <c r="U55" t="s">
        <v>45</v>
      </c>
      <c r="V55" t="s">
        <v>45</v>
      </c>
      <c r="W55" t="s">
        <v>45</v>
      </c>
      <c r="X55" t="s">
        <v>45</v>
      </c>
      <c r="Y55" t="s">
        <v>45</v>
      </c>
      <c r="Z55" t="s">
        <v>45</v>
      </c>
      <c r="AA55" t="s">
        <v>45</v>
      </c>
      <c r="AB55" t="s">
        <v>45</v>
      </c>
      <c r="AC55" t="s">
        <v>45</v>
      </c>
      <c r="AD55" t="s">
        <v>45</v>
      </c>
      <c r="AE55" t="s">
        <v>69</v>
      </c>
      <c r="AF55" t="s">
        <v>47</v>
      </c>
    </row>
    <row r="56" spans="1:32" x14ac:dyDescent="0.3">
      <c r="A56" s="16">
        <v>55</v>
      </c>
      <c r="B56" t="s">
        <v>31</v>
      </c>
      <c r="C56" t="s">
        <v>31</v>
      </c>
      <c r="D56" t="s">
        <v>48</v>
      </c>
      <c r="E56" t="s">
        <v>79</v>
      </c>
      <c r="F56" t="s">
        <v>60</v>
      </c>
      <c r="G56" t="s">
        <v>73</v>
      </c>
      <c r="H56" t="s">
        <v>71</v>
      </c>
      <c r="I56" t="s">
        <v>58</v>
      </c>
      <c r="J56" t="s">
        <v>52</v>
      </c>
      <c r="K56" t="s">
        <v>39</v>
      </c>
      <c r="L56" t="s">
        <v>40</v>
      </c>
      <c r="M56" t="s">
        <v>40</v>
      </c>
      <c r="N56" t="s">
        <v>40</v>
      </c>
      <c r="O56" t="s">
        <v>53</v>
      </c>
      <c r="P56" t="s">
        <v>53</v>
      </c>
      <c r="Q56" t="s">
        <v>53</v>
      </c>
      <c r="R56" t="s">
        <v>53</v>
      </c>
      <c r="S56" t="s">
        <v>53</v>
      </c>
      <c r="T56" t="s">
        <v>53</v>
      </c>
      <c r="U56" t="s">
        <v>53</v>
      </c>
      <c r="V56" t="s">
        <v>65</v>
      </c>
      <c r="W56" t="s">
        <v>53</v>
      </c>
      <c r="X56" t="s">
        <v>53</v>
      </c>
      <c r="Y56" t="s">
        <v>53</v>
      </c>
      <c r="Z56" t="s">
        <v>53</v>
      </c>
      <c r="AA56" t="s">
        <v>53</v>
      </c>
      <c r="AB56" t="s">
        <v>53</v>
      </c>
      <c r="AC56" t="s">
        <v>53</v>
      </c>
      <c r="AD56" t="s">
        <v>45</v>
      </c>
      <c r="AE56" t="s">
        <v>54</v>
      </c>
      <c r="AF56" t="s">
        <v>61</v>
      </c>
    </row>
    <row r="57" spans="1:32" x14ac:dyDescent="0.3">
      <c r="A57" s="16">
        <v>56</v>
      </c>
      <c r="B57" t="s">
        <v>31</v>
      </c>
      <c r="C57" t="s">
        <v>56</v>
      </c>
      <c r="D57" t="s">
        <v>48</v>
      </c>
      <c r="E57" t="s">
        <v>49</v>
      </c>
      <c r="F57" t="s">
        <v>60</v>
      </c>
      <c r="G57" t="s">
        <v>57</v>
      </c>
      <c r="H57" t="s">
        <v>50</v>
      </c>
      <c r="I57" t="s">
        <v>71</v>
      </c>
      <c r="J57" t="s">
        <v>63</v>
      </c>
      <c r="K57" t="s">
        <v>78</v>
      </c>
      <c r="L57" t="s">
        <v>53</v>
      </c>
      <c r="M57" t="s">
        <v>53</v>
      </c>
      <c r="N57" t="s">
        <v>40</v>
      </c>
      <c r="O57" t="s">
        <v>53</v>
      </c>
      <c r="P57" t="s">
        <v>53</v>
      </c>
      <c r="Q57" t="s">
        <v>40</v>
      </c>
      <c r="R57" t="s">
        <v>64</v>
      </c>
      <c r="S57" t="s">
        <v>45</v>
      </c>
      <c r="T57" t="s">
        <v>45</v>
      </c>
      <c r="U57" t="s">
        <v>64</v>
      </c>
      <c r="V57" t="s">
        <v>40</v>
      </c>
      <c r="W57" t="s">
        <v>64</v>
      </c>
      <c r="X57" t="s">
        <v>45</v>
      </c>
      <c r="Y57" t="s">
        <v>64</v>
      </c>
      <c r="Z57" t="s">
        <v>45</v>
      </c>
      <c r="AA57" t="s">
        <v>53</v>
      </c>
      <c r="AB57" t="s">
        <v>53</v>
      </c>
      <c r="AC57" t="s">
        <v>53</v>
      </c>
      <c r="AD57" t="s">
        <v>45</v>
      </c>
      <c r="AE57" t="s">
        <v>61</v>
      </c>
      <c r="AF57" t="s">
        <v>61</v>
      </c>
    </row>
    <row r="58" spans="1:32" x14ac:dyDescent="0.3">
      <c r="A58" s="16">
        <v>57</v>
      </c>
      <c r="B58" t="s">
        <v>31</v>
      </c>
      <c r="C58" t="s">
        <v>31</v>
      </c>
      <c r="D58" t="s">
        <v>48</v>
      </c>
      <c r="E58" t="s">
        <v>33</v>
      </c>
      <c r="F58" t="s">
        <v>60</v>
      </c>
      <c r="G58" t="s">
        <v>35</v>
      </c>
      <c r="H58" t="s">
        <v>50</v>
      </c>
      <c r="I58" t="s">
        <v>51</v>
      </c>
      <c r="J58" t="s">
        <v>38</v>
      </c>
      <c r="K58" t="s">
        <v>39</v>
      </c>
      <c r="L58" t="s">
        <v>40</v>
      </c>
      <c r="M58" t="s">
        <v>53</v>
      </c>
      <c r="N58" t="s">
        <v>53</v>
      </c>
      <c r="O58" t="s">
        <v>45</v>
      </c>
      <c r="P58" t="s">
        <v>40</v>
      </c>
      <c r="Q58" t="s">
        <v>45</v>
      </c>
      <c r="R58" t="s">
        <v>53</v>
      </c>
      <c r="S58" t="s">
        <v>61</v>
      </c>
      <c r="T58" t="s">
        <v>64</v>
      </c>
      <c r="U58" t="s">
        <v>40</v>
      </c>
      <c r="V58" t="s">
        <v>64</v>
      </c>
      <c r="W58" t="s">
        <v>40</v>
      </c>
      <c r="X58" t="s">
        <v>40</v>
      </c>
      <c r="Y58" t="s">
        <v>40</v>
      </c>
      <c r="Z58" t="s">
        <v>53</v>
      </c>
      <c r="AA58" t="s">
        <v>40</v>
      </c>
      <c r="AB58" t="s">
        <v>40</v>
      </c>
      <c r="AC58" t="s">
        <v>45</v>
      </c>
      <c r="AD58" t="s">
        <v>45</v>
      </c>
      <c r="AE58" t="s">
        <v>54</v>
      </c>
      <c r="AF58" t="s">
        <v>47</v>
      </c>
    </row>
    <row r="59" spans="1:32" x14ac:dyDescent="0.3">
      <c r="A59" s="16">
        <v>58</v>
      </c>
      <c r="B59" t="s">
        <v>31</v>
      </c>
      <c r="C59" t="s">
        <v>31</v>
      </c>
      <c r="D59" t="s">
        <v>48</v>
      </c>
      <c r="E59" t="s">
        <v>49</v>
      </c>
      <c r="F59" t="s">
        <v>60</v>
      </c>
      <c r="G59" t="s">
        <v>57</v>
      </c>
      <c r="H59" t="s">
        <v>50</v>
      </c>
      <c r="I59" t="s">
        <v>62</v>
      </c>
      <c r="J59" t="s">
        <v>63</v>
      </c>
      <c r="K59" t="s">
        <v>78</v>
      </c>
      <c r="L59" t="s">
        <v>40</v>
      </c>
      <c r="M59" t="s">
        <v>40</v>
      </c>
      <c r="N59" t="s">
        <v>40</v>
      </c>
      <c r="O59" t="s">
        <v>40</v>
      </c>
      <c r="P59" t="s">
        <v>40</v>
      </c>
      <c r="Q59" t="s">
        <v>40</v>
      </c>
      <c r="R59" t="s">
        <v>40</v>
      </c>
      <c r="S59" t="s">
        <v>64</v>
      </c>
      <c r="T59" t="s">
        <v>64</v>
      </c>
      <c r="U59" t="s">
        <v>40</v>
      </c>
      <c r="V59" t="s">
        <v>45</v>
      </c>
      <c r="W59" t="s">
        <v>40</v>
      </c>
      <c r="X59" t="s">
        <v>40</v>
      </c>
      <c r="Y59" t="s">
        <v>40</v>
      </c>
      <c r="Z59" t="s">
        <v>64</v>
      </c>
      <c r="AA59" t="s">
        <v>40</v>
      </c>
      <c r="AB59" t="s">
        <v>40</v>
      </c>
      <c r="AC59" t="s">
        <v>40</v>
      </c>
      <c r="AD59" t="s">
        <v>45</v>
      </c>
      <c r="AE59" t="s">
        <v>41</v>
      </c>
      <c r="AF59" t="s">
        <v>61</v>
      </c>
    </row>
    <row r="60" spans="1:32" x14ac:dyDescent="0.3">
      <c r="A60" s="16">
        <v>59</v>
      </c>
      <c r="B60" t="s">
        <v>31</v>
      </c>
      <c r="C60" t="s">
        <v>31</v>
      </c>
      <c r="D60" t="s">
        <v>48</v>
      </c>
      <c r="E60" t="s">
        <v>49</v>
      </c>
      <c r="F60" t="s">
        <v>34</v>
      </c>
      <c r="G60" t="s">
        <v>43</v>
      </c>
      <c r="H60" t="s">
        <v>50</v>
      </c>
      <c r="I60" t="s">
        <v>58</v>
      </c>
      <c r="J60" t="s">
        <v>63</v>
      </c>
      <c r="K60" t="s">
        <v>68</v>
      </c>
      <c r="L60" t="s">
        <v>45</v>
      </c>
      <c r="M60" t="s">
        <v>40</v>
      </c>
      <c r="N60" t="s">
        <v>40</v>
      </c>
      <c r="O60" t="s">
        <v>45</v>
      </c>
      <c r="P60" t="s">
        <v>45</v>
      </c>
      <c r="Q60" t="s">
        <v>40</v>
      </c>
      <c r="R60" t="s">
        <v>40</v>
      </c>
      <c r="S60" t="s">
        <v>64</v>
      </c>
      <c r="T60" t="s">
        <v>40</v>
      </c>
      <c r="U60" t="s">
        <v>64</v>
      </c>
      <c r="V60" t="s">
        <v>64</v>
      </c>
      <c r="W60" t="s">
        <v>45</v>
      </c>
      <c r="X60" t="s">
        <v>40</v>
      </c>
      <c r="Y60" t="s">
        <v>40</v>
      </c>
      <c r="Z60" t="s">
        <v>40</v>
      </c>
      <c r="AA60" t="s">
        <v>45</v>
      </c>
      <c r="AB60" t="s">
        <v>45</v>
      </c>
      <c r="AC60" t="s">
        <v>64</v>
      </c>
      <c r="AD60" t="s">
        <v>45</v>
      </c>
      <c r="AE60" t="s">
        <v>41</v>
      </c>
      <c r="AF60" t="s">
        <v>66</v>
      </c>
    </row>
    <row r="61" spans="1:32" x14ac:dyDescent="0.3">
      <c r="A61" s="16">
        <v>60</v>
      </c>
      <c r="B61" t="s">
        <v>31</v>
      </c>
      <c r="C61" t="s">
        <v>31</v>
      </c>
      <c r="D61" t="s">
        <v>48</v>
      </c>
      <c r="E61" t="s">
        <v>49</v>
      </c>
      <c r="F61" t="s">
        <v>34</v>
      </c>
      <c r="G61" t="s">
        <v>72</v>
      </c>
      <c r="H61" t="s">
        <v>71</v>
      </c>
      <c r="I61" t="s">
        <v>71</v>
      </c>
      <c r="J61" t="s">
        <v>38</v>
      </c>
      <c r="K61" t="s">
        <v>39</v>
      </c>
      <c r="L61" t="s">
        <v>53</v>
      </c>
      <c r="M61" t="s">
        <v>53</v>
      </c>
      <c r="N61" t="s">
        <v>53</v>
      </c>
      <c r="O61" t="s">
        <v>53</v>
      </c>
      <c r="P61" t="s">
        <v>53</v>
      </c>
      <c r="Q61" t="s">
        <v>53</v>
      </c>
      <c r="R61" t="s">
        <v>53</v>
      </c>
      <c r="S61" t="s">
        <v>65</v>
      </c>
      <c r="T61" t="s">
        <v>61</v>
      </c>
      <c r="U61" t="s">
        <v>65</v>
      </c>
      <c r="V61" t="s">
        <v>65</v>
      </c>
      <c r="W61" t="s">
        <v>65</v>
      </c>
      <c r="X61" t="s">
        <v>53</v>
      </c>
      <c r="Y61" t="s">
        <v>53</v>
      </c>
      <c r="Z61" t="s">
        <v>53</v>
      </c>
      <c r="AA61" t="s">
        <v>65</v>
      </c>
      <c r="AB61" t="s">
        <v>53</v>
      </c>
      <c r="AC61" t="s">
        <v>53</v>
      </c>
      <c r="AD61" t="s">
        <v>53</v>
      </c>
      <c r="AE61" t="s">
        <v>46</v>
      </c>
      <c r="AF61" t="s">
        <v>61</v>
      </c>
    </row>
    <row r="62" spans="1:32" x14ac:dyDescent="0.3">
      <c r="A62" s="16">
        <v>61</v>
      </c>
      <c r="B62" t="s">
        <v>31</v>
      </c>
      <c r="C62" t="s">
        <v>31</v>
      </c>
      <c r="D62" t="s">
        <v>48</v>
      </c>
      <c r="E62" t="s">
        <v>33</v>
      </c>
      <c r="F62" t="s">
        <v>34</v>
      </c>
      <c r="G62" t="s">
        <v>72</v>
      </c>
      <c r="H62" t="s">
        <v>50</v>
      </c>
      <c r="I62" t="s">
        <v>62</v>
      </c>
      <c r="J62" t="s">
        <v>44</v>
      </c>
      <c r="K62" t="s">
        <v>68</v>
      </c>
      <c r="L62" t="s">
        <v>53</v>
      </c>
      <c r="M62" t="s">
        <v>40</v>
      </c>
      <c r="N62" t="s">
        <v>40</v>
      </c>
      <c r="O62" t="s">
        <v>40</v>
      </c>
      <c r="P62" t="s">
        <v>40</v>
      </c>
      <c r="Q62" t="s">
        <v>40</v>
      </c>
      <c r="R62" t="s">
        <v>40</v>
      </c>
      <c r="S62" t="s">
        <v>40</v>
      </c>
      <c r="T62" t="s">
        <v>40</v>
      </c>
      <c r="U62" t="s">
        <v>40</v>
      </c>
      <c r="V62" t="s">
        <v>40</v>
      </c>
      <c r="W62" t="s">
        <v>40</v>
      </c>
      <c r="X62" t="s">
        <v>40</v>
      </c>
      <c r="Y62" t="s">
        <v>40</v>
      </c>
      <c r="Z62" t="s">
        <v>40</v>
      </c>
      <c r="AA62" t="s">
        <v>40</v>
      </c>
      <c r="AB62" t="s">
        <v>40</v>
      </c>
      <c r="AC62" t="s">
        <v>40</v>
      </c>
      <c r="AD62" t="s">
        <v>40</v>
      </c>
      <c r="AE62" t="s">
        <v>54</v>
      </c>
      <c r="AF62" t="s">
        <v>66</v>
      </c>
    </row>
    <row r="63" spans="1:32" x14ac:dyDescent="0.3">
      <c r="A63" s="16">
        <v>62</v>
      </c>
      <c r="B63" t="s">
        <v>31</v>
      </c>
      <c r="C63" t="s">
        <v>31</v>
      </c>
      <c r="D63" t="s">
        <v>48</v>
      </c>
      <c r="E63" t="s">
        <v>49</v>
      </c>
      <c r="F63" t="s">
        <v>60</v>
      </c>
      <c r="G63" t="s">
        <v>35</v>
      </c>
      <c r="H63" t="s">
        <v>50</v>
      </c>
      <c r="I63" t="s">
        <v>58</v>
      </c>
      <c r="J63" t="s">
        <v>38</v>
      </c>
      <c r="K63" t="s">
        <v>68</v>
      </c>
      <c r="L63" t="s">
        <v>40</v>
      </c>
      <c r="M63" t="s">
        <v>40</v>
      </c>
      <c r="N63" t="s">
        <v>40</v>
      </c>
      <c r="O63" t="s">
        <v>45</v>
      </c>
      <c r="P63" t="s">
        <v>45</v>
      </c>
      <c r="Q63" t="s">
        <v>40</v>
      </c>
      <c r="R63" t="s">
        <v>40</v>
      </c>
      <c r="S63" t="s">
        <v>45</v>
      </c>
      <c r="T63" t="s">
        <v>40</v>
      </c>
      <c r="U63" t="s">
        <v>64</v>
      </c>
      <c r="V63" t="s">
        <v>40</v>
      </c>
      <c r="W63" t="s">
        <v>45</v>
      </c>
      <c r="X63" t="s">
        <v>64</v>
      </c>
      <c r="Y63" t="s">
        <v>40</v>
      </c>
      <c r="Z63" t="s">
        <v>40</v>
      </c>
      <c r="AA63" t="s">
        <v>45</v>
      </c>
      <c r="AB63" t="s">
        <v>40</v>
      </c>
      <c r="AC63" t="s">
        <v>45</v>
      </c>
      <c r="AD63" t="s">
        <v>45</v>
      </c>
      <c r="AE63" t="s">
        <v>54</v>
      </c>
      <c r="AF63" t="s">
        <v>66</v>
      </c>
    </row>
    <row r="64" spans="1:32" x14ac:dyDescent="0.3">
      <c r="A64" s="16">
        <v>63</v>
      </c>
      <c r="B64" t="s">
        <v>31</v>
      </c>
      <c r="C64" t="s">
        <v>31</v>
      </c>
      <c r="D64" t="s">
        <v>48</v>
      </c>
      <c r="E64" t="s">
        <v>49</v>
      </c>
      <c r="F64" t="s">
        <v>34</v>
      </c>
      <c r="G64" t="s">
        <v>35</v>
      </c>
      <c r="H64" t="s">
        <v>50</v>
      </c>
      <c r="I64" t="s">
        <v>51</v>
      </c>
      <c r="J64" t="s">
        <v>44</v>
      </c>
      <c r="K64" t="s">
        <v>78</v>
      </c>
      <c r="L64" t="s">
        <v>40</v>
      </c>
      <c r="M64" t="s">
        <v>40</v>
      </c>
      <c r="N64" t="s">
        <v>40</v>
      </c>
      <c r="O64" t="s">
        <v>40</v>
      </c>
      <c r="P64" t="s">
        <v>40</v>
      </c>
      <c r="Q64" t="s">
        <v>40</v>
      </c>
      <c r="R64" t="s">
        <v>45</v>
      </c>
      <c r="S64" t="s">
        <v>64</v>
      </c>
      <c r="T64" t="s">
        <v>45</v>
      </c>
      <c r="U64" t="s">
        <v>64</v>
      </c>
      <c r="V64" t="s">
        <v>40</v>
      </c>
      <c r="W64" t="s">
        <v>64</v>
      </c>
      <c r="X64" t="s">
        <v>53</v>
      </c>
      <c r="Y64" t="s">
        <v>40</v>
      </c>
      <c r="Z64" t="s">
        <v>64</v>
      </c>
      <c r="AA64" t="s">
        <v>53</v>
      </c>
      <c r="AB64" t="s">
        <v>53</v>
      </c>
      <c r="AC64" t="s">
        <v>53</v>
      </c>
      <c r="AD64" t="s">
        <v>40</v>
      </c>
      <c r="AE64" t="s">
        <v>46</v>
      </c>
      <c r="AF64" t="s">
        <v>55</v>
      </c>
    </row>
    <row r="65" spans="1:32" x14ac:dyDescent="0.3">
      <c r="A65" s="16">
        <v>64</v>
      </c>
      <c r="B65" t="s">
        <v>31</v>
      </c>
      <c r="C65" t="s">
        <v>31</v>
      </c>
      <c r="D65" t="s">
        <v>48</v>
      </c>
      <c r="E65" t="s">
        <v>49</v>
      </c>
      <c r="F65" t="s">
        <v>34</v>
      </c>
      <c r="G65" t="s">
        <v>35</v>
      </c>
      <c r="H65" t="s">
        <v>50</v>
      </c>
      <c r="I65" t="s">
        <v>58</v>
      </c>
      <c r="J65" t="s">
        <v>44</v>
      </c>
      <c r="K65" t="s">
        <v>68</v>
      </c>
      <c r="L65" t="s">
        <v>40</v>
      </c>
      <c r="M65" t="s">
        <v>40</v>
      </c>
      <c r="N65" t="s">
        <v>40</v>
      </c>
      <c r="O65" t="s">
        <v>45</v>
      </c>
      <c r="P65" t="s">
        <v>45</v>
      </c>
      <c r="Q65" t="s">
        <v>40</v>
      </c>
      <c r="R65" t="s">
        <v>53</v>
      </c>
      <c r="S65" t="s">
        <v>65</v>
      </c>
      <c r="T65" t="s">
        <v>45</v>
      </c>
      <c r="U65" t="s">
        <v>64</v>
      </c>
      <c r="V65" t="s">
        <v>64</v>
      </c>
      <c r="W65" t="s">
        <v>64</v>
      </c>
      <c r="X65" t="s">
        <v>40</v>
      </c>
      <c r="Y65" t="s">
        <v>53</v>
      </c>
      <c r="Z65" t="s">
        <v>64</v>
      </c>
      <c r="AA65" t="s">
        <v>45</v>
      </c>
      <c r="AB65" t="s">
        <v>40</v>
      </c>
      <c r="AC65" t="s">
        <v>40</v>
      </c>
      <c r="AD65" t="s">
        <v>45</v>
      </c>
      <c r="AE65" t="s">
        <v>46</v>
      </c>
      <c r="AF65" t="s">
        <v>61</v>
      </c>
    </row>
    <row r="66" spans="1:32" x14ac:dyDescent="0.3">
      <c r="A66" s="16">
        <v>65</v>
      </c>
      <c r="B66" t="s">
        <v>31</v>
      </c>
      <c r="C66" t="s">
        <v>31</v>
      </c>
      <c r="D66" t="s">
        <v>48</v>
      </c>
      <c r="E66" t="s">
        <v>49</v>
      </c>
      <c r="F66" t="s">
        <v>34</v>
      </c>
      <c r="G66" t="s">
        <v>57</v>
      </c>
      <c r="H66" t="s">
        <v>50</v>
      </c>
      <c r="I66" t="s">
        <v>58</v>
      </c>
      <c r="J66" t="s">
        <v>44</v>
      </c>
      <c r="K66" t="s">
        <v>78</v>
      </c>
      <c r="L66" t="s">
        <v>40</v>
      </c>
      <c r="M66" t="s">
        <v>53</v>
      </c>
      <c r="N66" t="s">
        <v>40</v>
      </c>
      <c r="O66" t="s">
        <v>40</v>
      </c>
      <c r="P66" t="s">
        <v>40</v>
      </c>
      <c r="Q66" t="s">
        <v>40</v>
      </c>
      <c r="R66" t="s">
        <v>40</v>
      </c>
      <c r="S66" t="s">
        <v>64</v>
      </c>
      <c r="T66" t="s">
        <v>53</v>
      </c>
      <c r="U66" t="s">
        <v>45</v>
      </c>
      <c r="V66" t="s">
        <v>53</v>
      </c>
      <c r="W66" t="s">
        <v>40</v>
      </c>
      <c r="X66" t="s">
        <v>40</v>
      </c>
      <c r="Y66" t="s">
        <v>40</v>
      </c>
      <c r="Z66" t="s">
        <v>53</v>
      </c>
      <c r="AA66" t="s">
        <v>53</v>
      </c>
      <c r="AB66" t="s">
        <v>53</v>
      </c>
      <c r="AC66" t="s">
        <v>53</v>
      </c>
      <c r="AD66" t="s">
        <v>53</v>
      </c>
      <c r="AE66" t="s">
        <v>41</v>
      </c>
      <c r="AF66" t="s">
        <v>55</v>
      </c>
    </row>
    <row r="67" spans="1:32" x14ac:dyDescent="0.3">
      <c r="A67" s="16">
        <v>66</v>
      </c>
      <c r="B67" t="s">
        <v>31</v>
      </c>
      <c r="C67" t="s">
        <v>31</v>
      </c>
      <c r="D67" t="s">
        <v>48</v>
      </c>
      <c r="E67" t="s">
        <v>49</v>
      </c>
      <c r="F67" t="s">
        <v>60</v>
      </c>
      <c r="G67" t="s">
        <v>57</v>
      </c>
      <c r="H67" t="s">
        <v>50</v>
      </c>
      <c r="I67" t="s">
        <v>58</v>
      </c>
      <c r="J67" t="s">
        <v>44</v>
      </c>
      <c r="K67" t="s">
        <v>78</v>
      </c>
      <c r="L67" t="s">
        <v>40</v>
      </c>
      <c r="M67" t="s">
        <v>40</v>
      </c>
      <c r="N67" t="s">
        <v>40</v>
      </c>
      <c r="O67" t="s">
        <v>40</v>
      </c>
      <c r="P67" t="s">
        <v>40</v>
      </c>
      <c r="Q67" t="s">
        <v>40</v>
      </c>
      <c r="R67" t="s">
        <v>40</v>
      </c>
      <c r="S67" t="s">
        <v>40</v>
      </c>
      <c r="T67" t="s">
        <v>40</v>
      </c>
      <c r="U67" t="s">
        <v>64</v>
      </c>
      <c r="V67" t="s">
        <v>40</v>
      </c>
      <c r="W67" t="s">
        <v>40</v>
      </c>
      <c r="X67" t="s">
        <v>64</v>
      </c>
      <c r="Y67" t="s">
        <v>40</v>
      </c>
      <c r="Z67" t="s">
        <v>40</v>
      </c>
      <c r="AA67" t="s">
        <v>40</v>
      </c>
      <c r="AB67" t="s">
        <v>40</v>
      </c>
      <c r="AC67" t="s">
        <v>40</v>
      </c>
      <c r="AD67" t="s">
        <v>45</v>
      </c>
      <c r="AE67" t="s">
        <v>69</v>
      </c>
      <c r="AF67" t="s">
        <v>47</v>
      </c>
    </row>
    <row r="68" spans="1:32" x14ac:dyDescent="0.3">
      <c r="A68" s="16">
        <v>67</v>
      </c>
      <c r="B68" t="s">
        <v>31</v>
      </c>
      <c r="C68" t="s">
        <v>31</v>
      </c>
      <c r="D68" t="s">
        <v>48</v>
      </c>
      <c r="E68" t="s">
        <v>49</v>
      </c>
      <c r="F68" t="s">
        <v>60</v>
      </c>
      <c r="G68" t="s">
        <v>57</v>
      </c>
      <c r="H68" t="s">
        <v>50</v>
      </c>
      <c r="I68" t="s">
        <v>58</v>
      </c>
      <c r="J68" t="s">
        <v>44</v>
      </c>
      <c r="K68" t="s">
        <v>70</v>
      </c>
      <c r="L68" t="s">
        <v>40</v>
      </c>
      <c r="M68" t="s">
        <v>40</v>
      </c>
      <c r="N68" t="s">
        <v>40</v>
      </c>
      <c r="O68" t="s">
        <v>45</v>
      </c>
      <c r="P68" t="s">
        <v>40</v>
      </c>
      <c r="Q68" t="s">
        <v>40</v>
      </c>
      <c r="R68" t="s">
        <v>40</v>
      </c>
      <c r="S68" t="s">
        <v>40</v>
      </c>
      <c r="T68" t="s">
        <v>40</v>
      </c>
      <c r="U68" t="s">
        <v>64</v>
      </c>
      <c r="V68" t="s">
        <v>64</v>
      </c>
      <c r="W68" t="s">
        <v>64</v>
      </c>
      <c r="X68" t="s">
        <v>64</v>
      </c>
      <c r="Y68" t="s">
        <v>40</v>
      </c>
      <c r="Z68" t="s">
        <v>40</v>
      </c>
      <c r="AA68" t="s">
        <v>40</v>
      </c>
      <c r="AB68" t="s">
        <v>40</v>
      </c>
      <c r="AC68" t="s">
        <v>45</v>
      </c>
      <c r="AD68" t="s">
        <v>45</v>
      </c>
      <c r="AE68" t="s">
        <v>41</v>
      </c>
      <c r="AF68" t="s">
        <v>47</v>
      </c>
    </row>
    <row r="69" spans="1:32" x14ac:dyDescent="0.3">
      <c r="A69" s="16">
        <v>68</v>
      </c>
      <c r="B69" t="s">
        <v>31</v>
      </c>
      <c r="C69" t="s">
        <v>31</v>
      </c>
      <c r="D69" t="s">
        <v>48</v>
      </c>
      <c r="E69" t="s">
        <v>76</v>
      </c>
      <c r="F69" t="s">
        <v>34</v>
      </c>
      <c r="G69" t="s">
        <v>43</v>
      </c>
      <c r="H69" t="s">
        <v>50</v>
      </c>
      <c r="I69" t="s">
        <v>58</v>
      </c>
      <c r="J69" t="s">
        <v>77</v>
      </c>
      <c r="K69" t="s">
        <v>78</v>
      </c>
      <c r="L69" t="s">
        <v>40</v>
      </c>
      <c r="M69" t="s">
        <v>40</v>
      </c>
      <c r="N69" t="s">
        <v>40</v>
      </c>
      <c r="O69" t="s">
        <v>40</v>
      </c>
      <c r="P69" t="s">
        <v>64</v>
      </c>
      <c r="Q69" t="s">
        <v>40</v>
      </c>
      <c r="R69" t="s">
        <v>40</v>
      </c>
      <c r="S69" t="s">
        <v>40</v>
      </c>
      <c r="T69" t="s">
        <v>53</v>
      </c>
      <c r="U69" t="s">
        <v>45</v>
      </c>
      <c r="V69" t="s">
        <v>64</v>
      </c>
      <c r="W69" t="s">
        <v>64</v>
      </c>
      <c r="X69" t="s">
        <v>40</v>
      </c>
      <c r="Y69" t="s">
        <v>40</v>
      </c>
      <c r="Z69" t="s">
        <v>64</v>
      </c>
      <c r="AA69" t="s">
        <v>40</v>
      </c>
      <c r="AB69" t="s">
        <v>40</v>
      </c>
      <c r="AC69" t="s">
        <v>40</v>
      </c>
      <c r="AD69" t="s">
        <v>45</v>
      </c>
      <c r="AE69" t="s">
        <v>41</v>
      </c>
      <c r="AF69" t="s">
        <v>42</v>
      </c>
    </row>
    <row r="70" spans="1:32" x14ac:dyDescent="0.3">
      <c r="A70" s="16">
        <v>69</v>
      </c>
      <c r="B70" t="s">
        <v>31</v>
      </c>
      <c r="C70" t="s">
        <v>31</v>
      </c>
      <c r="D70" t="s">
        <v>48</v>
      </c>
      <c r="E70" t="s">
        <v>33</v>
      </c>
      <c r="F70" t="s">
        <v>34</v>
      </c>
      <c r="G70" t="s">
        <v>35</v>
      </c>
      <c r="H70" t="s">
        <v>50</v>
      </c>
      <c r="I70" t="s">
        <v>58</v>
      </c>
      <c r="J70" t="s">
        <v>63</v>
      </c>
      <c r="K70" t="s">
        <v>74</v>
      </c>
      <c r="L70" t="s">
        <v>65</v>
      </c>
      <c r="M70" t="s">
        <v>65</v>
      </c>
      <c r="N70" t="s">
        <v>53</v>
      </c>
      <c r="O70" t="s">
        <v>53</v>
      </c>
      <c r="P70" t="s">
        <v>53</v>
      </c>
      <c r="Q70" t="s">
        <v>53</v>
      </c>
      <c r="R70" t="s">
        <v>53</v>
      </c>
      <c r="S70" t="s">
        <v>53</v>
      </c>
      <c r="T70" t="s">
        <v>53</v>
      </c>
      <c r="U70" t="s">
        <v>53</v>
      </c>
      <c r="V70" t="s">
        <v>53</v>
      </c>
      <c r="W70" t="s">
        <v>53</v>
      </c>
      <c r="X70" t="s">
        <v>53</v>
      </c>
      <c r="Y70" t="s">
        <v>53</v>
      </c>
      <c r="Z70" t="s">
        <v>53</v>
      </c>
      <c r="AA70" t="s">
        <v>53</v>
      </c>
      <c r="AB70" t="s">
        <v>53</v>
      </c>
      <c r="AC70" t="s">
        <v>53</v>
      </c>
      <c r="AD70" t="s">
        <v>53</v>
      </c>
      <c r="AE70" t="s">
        <v>54</v>
      </c>
      <c r="AF70" t="s">
        <v>47</v>
      </c>
    </row>
    <row r="71" spans="1:32" x14ac:dyDescent="0.3">
      <c r="A71" s="16">
        <v>70</v>
      </c>
      <c r="B71" t="s">
        <v>31</v>
      </c>
      <c r="C71" t="s">
        <v>31</v>
      </c>
      <c r="D71" t="s">
        <v>48</v>
      </c>
      <c r="E71" t="s">
        <v>33</v>
      </c>
      <c r="F71" t="s">
        <v>34</v>
      </c>
      <c r="G71" t="s">
        <v>43</v>
      </c>
      <c r="H71" t="s">
        <v>50</v>
      </c>
      <c r="I71" t="s">
        <v>58</v>
      </c>
      <c r="J71" t="s">
        <v>38</v>
      </c>
      <c r="K71" t="s">
        <v>39</v>
      </c>
      <c r="L71" t="s">
        <v>40</v>
      </c>
      <c r="M71" t="s">
        <v>40</v>
      </c>
      <c r="N71" t="s">
        <v>40</v>
      </c>
      <c r="O71" t="s">
        <v>45</v>
      </c>
      <c r="P71" t="s">
        <v>45</v>
      </c>
      <c r="Q71" t="s">
        <v>45</v>
      </c>
      <c r="R71" t="s">
        <v>53</v>
      </c>
      <c r="S71" t="s">
        <v>45</v>
      </c>
      <c r="T71" t="s">
        <v>40</v>
      </c>
      <c r="U71" t="s">
        <v>45</v>
      </c>
      <c r="V71" t="s">
        <v>45</v>
      </c>
      <c r="W71" t="s">
        <v>45</v>
      </c>
      <c r="X71" t="s">
        <v>45</v>
      </c>
      <c r="Y71" t="s">
        <v>45</v>
      </c>
      <c r="Z71" t="s">
        <v>64</v>
      </c>
      <c r="AA71" t="s">
        <v>40</v>
      </c>
      <c r="AB71" t="s">
        <v>40</v>
      </c>
      <c r="AC71" t="s">
        <v>45</v>
      </c>
      <c r="AD71" t="s">
        <v>45</v>
      </c>
      <c r="AE71" t="s">
        <v>61</v>
      </c>
      <c r="AF71" t="s">
        <v>61</v>
      </c>
    </row>
    <row r="72" spans="1:32" x14ac:dyDescent="0.3">
      <c r="A72" s="16">
        <v>71</v>
      </c>
      <c r="B72" t="s">
        <v>31</v>
      </c>
      <c r="C72" t="s">
        <v>31</v>
      </c>
      <c r="D72" t="s">
        <v>48</v>
      </c>
      <c r="E72" t="s">
        <v>49</v>
      </c>
      <c r="F72" t="s">
        <v>34</v>
      </c>
      <c r="G72" t="s">
        <v>35</v>
      </c>
      <c r="H72" t="s">
        <v>36</v>
      </c>
      <c r="I72" t="s">
        <v>58</v>
      </c>
      <c r="J72" t="s">
        <v>63</v>
      </c>
      <c r="K72" t="s">
        <v>78</v>
      </c>
      <c r="L72" t="s">
        <v>53</v>
      </c>
      <c r="M72" t="s">
        <v>53</v>
      </c>
      <c r="N72" t="s">
        <v>53</v>
      </c>
      <c r="O72" t="s">
        <v>45</v>
      </c>
      <c r="P72" t="s">
        <v>45</v>
      </c>
      <c r="Q72" t="s">
        <v>40</v>
      </c>
      <c r="R72" t="s">
        <v>53</v>
      </c>
      <c r="S72" t="s">
        <v>40</v>
      </c>
      <c r="T72" t="s">
        <v>45</v>
      </c>
      <c r="U72" t="s">
        <v>64</v>
      </c>
      <c r="V72" t="s">
        <v>40</v>
      </c>
      <c r="W72" t="s">
        <v>64</v>
      </c>
      <c r="X72" t="s">
        <v>53</v>
      </c>
      <c r="Y72" t="s">
        <v>53</v>
      </c>
      <c r="Z72" t="s">
        <v>65</v>
      </c>
      <c r="AA72" t="s">
        <v>53</v>
      </c>
      <c r="AB72" t="s">
        <v>53</v>
      </c>
      <c r="AC72" t="s">
        <v>53</v>
      </c>
      <c r="AD72" t="s">
        <v>45</v>
      </c>
      <c r="AE72" t="s">
        <v>54</v>
      </c>
      <c r="AF72" t="s">
        <v>66</v>
      </c>
    </row>
    <row r="73" spans="1:32" x14ac:dyDescent="0.3">
      <c r="A73" s="16">
        <v>72</v>
      </c>
      <c r="B73" t="s">
        <v>31</v>
      </c>
      <c r="C73" t="s">
        <v>56</v>
      </c>
      <c r="D73" t="s">
        <v>48</v>
      </c>
      <c r="E73" t="s">
        <v>33</v>
      </c>
      <c r="F73" t="s">
        <v>34</v>
      </c>
      <c r="G73" t="s">
        <v>72</v>
      </c>
      <c r="H73" t="s">
        <v>50</v>
      </c>
      <c r="I73" t="s">
        <v>62</v>
      </c>
      <c r="J73" t="s">
        <v>44</v>
      </c>
      <c r="K73" t="s">
        <v>70</v>
      </c>
      <c r="L73" t="s">
        <v>40</v>
      </c>
      <c r="M73" t="s">
        <v>53</v>
      </c>
      <c r="N73" t="s">
        <v>40</v>
      </c>
      <c r="O73" t="s">
        <v>45</v>
      </c>
      <c r="P73" t="s">
        <v>40</v>
      </c>
      <c r="Q73" t="s">
        <v>45</v>
      </c>
      <c r="R73" t="s">
        <v>53</v>
      </c>
      <c r="S73" t="s">
        <v>40</v>
      </c>
      <c r="T73" t="s">
        <v>45</v>
      </c>
      <c r="U73" t="s">
        <v>45</v>
      </c>
      <c r="V73" t="s">
        <v>64</v>
      </c>
      <c r="W73" t="s">
        <v>40</v>
      </c>
      <c r="X73" t="s">
        <v>53</v>
      </c>
      <c r="Y73" t="s">
        <v>40</v>
      </c>
      <c r="Z73" t="s">
        <v>53</v>
      </c>
      <c r="AA73" t="s">
        <v>45</v>
      </c>
      <c r="AB73" t="s">
        <v>53</v>
      </c>
      <c r="AC73" t="s">
        <v>40</v>
      </c>
      <c r="AD73" t="s">
        <v>45</v>
      </c>
      <c r="AE73" t="s">
        <v>46</v>
      </c>
      <c r="AF73" t="s">
        <v>66</v>
      </c>
    </row>
    <row r="74" spans="1:32" x14ac:dyDescent="0.3">
      <c r="A74" s="16">
        <v>73</v>
      </c>
      <c r="B74" t="s">
        <v>31</v>
      </c>
      <c r="C74" t="s">
        <v>31</v>
      </c>
      <c r="D74" t="s">
        <v>48</v>
      </c>
      <c r="E74" t="s">
        <v>67</v>
      </c>
      <c r="F74" t="s">
        <v>34</v>
      </c>
      <c r="G74" t="s">
        <v>35</v>
      </c>
      <c r="H74" t="s">
        <v>36</v>
      </c>
      <c r="I74" t="s">
        <v>58</v>
      </c>
      <c r="J74" t="s">
        <v>52</v>
      </c>
      <c r="K74" t="s">
        <v>68</v>
      </c>
      <c r="L74" t="s">
        <v>64</v>
      </c>
      <c r="M74" t="s">
        <v>40</v>
      </c>
      <c r="N74" t="s">
        <v>64</v>
      </c>
      <c r="O74" t="s">
        <v>40</v>
      </c>
      <c r="P74" t="s">
        <v>40</v>
      </c>
      <c r="Q74" t="s">
        <v>64</v>
      </c>
      <c r="R74" t="s">
        <v>40</v>
      </c>
      <c r="S74" t="s">
        <v>64</v>
      </c>
      <c r="T74" t="s">
        <v>45</v>
      </c>
      <c r="U74" t="s">
        <v>64</v>
      </c>
      <c r="V74" t="s">
        <v>64</v>
      </c>
      <c r="W74" t="s">
        <v>64</v>
      </c>
      <c r="X74" t="s">
        <v>40</v>
      </c>
      <c r="Y74" t="s">
        <v>45</v>
      </c>
      <c r="Z74" t="s">
        <v>64</v>
      </c>
      <c r="AA74" t="s">
        <v>40</v>
      </c>
      <c r="AB74" t="s">
        <v>40</v>
      </c>
      <c r="AC74" t="s">
        <v>53</v>
      </c>
      <c r="AD74" t="s">
        <v>45</v>
      </c>
      <c r="AE74" t="s">
        <v>46</v>
      </c>
      <c r="AF74" t="s">
        <v>66</v>
      </c>
    </row>
    <row r="75" spans="1:32" x14ac:dyDescent="0.3">
      <c r="A75" s="16">
        <v>74</v>
      </c>
      <c r="B75" t="s">
        <v>31</v>
      </c>
      <c r="C75" t="s">
        <v>56</v>
      </c>
      <c r="D75" t="s">
        <v>48</v>
      </c>
      <c r="E75" t="s">
        <v>33</v>
      </c>
      <c r="F75" t="s">
        <v>60</v>
      </c>
      <c r="G75" t="s">
        <v>43</v>
      </c>
      <c r="H75" t="s">
        <v>50</v>
      </c>
      <c r="I75" t="s">
        <v>37</v>
      </c>
      <c r="J75" t="s">
        <v>38</v>
      </c>
      <c r="K75" t="s">
        <v>39</v>
      </c>
      <c r="L75" t="s">
        <v>53</v>
      </c>
      <c r="M75" t="s">
        <v>53</v>
      </c>
      <c r="N75" t="s">
        <v>53</v>
      </c>
      <c r="O75" t="s">
        <v>53</v>
      </c>
      <c r="P75" t="s">
        <v>53</v>
      </c>
      <c r="Q75" t="s">
        <v>53</v>
      </c>
      <c r="R75" t="s">
        <v>53</v>
      </c>
      <c r="S75" t="s">
        <v>65</v>
      </c>
      <c r="T75" t="s">
        <v>53</v>
      </c>
      <c r="U75" t="s">
        <v>53</v>
      </c>
      <c r="V75" t="s">
        <v>53</v>
      </c>
      <c r="W75" t="s">
        <v>45</v>
      </c>
      <c r="X75" t="s">
        <v>53</v>
      </c>
      <c r="Y75" t="s">
        <v>53</v>
      </c>
      <c r="Z75" t="s">
        <v>64</v>
      </c>
      <c r="AA75" t="s">
        <v>53</v>
      </c>
      <c r="AB75" t="s">
        <v>53</v>
      </c>
      <c r="AC75" t="s">
        <v>40</v>
      </c>
      <c r="AD75" t="s">
        <v>45</v>
      </c>
      <c r="AE75" t="s">
        <v>46</v>
      </c>
      <c r="AF75" t="s">
        <v>47</v>
      </c>
    </row>
    <row r="76" spans="1:32" x14ac:dyDescent="0.3">
      <c r="A76" s="16">
        <v>75</v>
      </c>
      <c r="B76" t="s">
        <v>31</v>
      </c>
      <c r="C76" t="s">
        <v>31</v>
      </c>
      <c r="D76" t="s">
        <v>48</v>
      </c>
      <c r="E76" t="s">
        <v>49</v>
      </c>
      <c r="F76" t="s">
        <v>34</v>
      </c>
      <c r="G76" t="s">
        <v>57</v>
      </c>
      <c r="H76" t="s">
        <v>71</v>
      </c>
      <c r="I76" t="s">
        <v>58</v>
      </c>
      <c r="J76" t="s">
        <v>44</v>
      </c>
      <c r="K76" t="s">
        <v>68</v>
      </c>
      <c r="L76" t="s">
        <v>53</v>
      </c>
      <c r="M76" t="s">
        <v>53</v>
      </c>
      <c r="N76" t="s">
        <v>53</v>
      </c>
      <c r="O76" t="s">
        <v>40</v>
      </c>
      <c r="P76" t="s">
        <v>40</v>
      </c>
      <c r="Q76" t="s">
        <v>45</v>
      </c>
      <c r="R76" t="s">
        <v>53</v>
      </c>
      <c r="S76" t="s">
        <v>53</v>
      </c>
      <c r="T76" t="s">
        <v>40</v>
      </c>
      <c r="U76" t="s">
        <v>64</v>
      </c>
      <c r="V76" t="s">
        <v>40</v>
      </c>
      <c r="W76" t="s">
        <v>64</v>
      </c>
      <c r="X76" t="s">
        <v>64</v>
      </c>
      <c r="Y76" t="s">
        <v>40</v>
      </c>
      <c r="Z76" t="s">
        <v>40</v>
      </c>
      <c r="AA76" t="s">
        <v>40</v>
      </c>
      <c r="AB76" t="s">
        <v>40</v>
      </c>
      <c r="AC76" t="s">
        <v>40</v>
      </c>
      <c r="AD76" t="s">
        <v>45</v>
      </c>
      <c r="AE76" t="s">
        <v>46</v>
      </c>
      <c r="AF76" t="s">
        <v>66</v>
      </c>
    </row>
    <row r="77" spans="1:32" x14ac:dyDescent="0.3">
      <c r="A77" s="16">
        <v>76</v>
      </c>
      <c r="B77" t="s">
        <v>31</v>
      </c>
      <c r="C77" t="s">
        <v>31</v>
      </c>
      <c r="D77" t="s">
        <v>48</v>
      </c>
      <c r="E77" t="s">
        <v>33</v>
      </c>
      <c r="F77" t="s">
        <v>60</v>
      </c>
      <c r="G77" t="s">
        <v>43</v>
      </c>
      <c r="H77" t="s">
        <v>71</v>
      </c>
      <c r="I77" t="s">
        <v>62</v>
      </c>
      <c r="J77" t="s">
        <v>38</v>
      </c>
      <c r="K77" t="s">
        <v>78</v>
      </c>
      <c r="L77" t="s">
        <v>53</v>
      </c>
      <c r="M77" t="s">
        <v>53</v>
      </c>
      <c r="N77" t="s">
        <v>45</v>
      </c>
      <c r="O77" t="s">
        <v>45</v>
      </c>
      <c r="P77" t="s">
        <v>45</v>
      </c>
      <c r="Q77" t="s">
        <v>65</v>
      </c>
      <c r="R77" t="s">
        <v>45</v>
      </c>
      <c r="S77" t="s">
        <v>53</v>
      </c>
      <c r="T77" t="s">
        <v>45</v>
      </c>
      <c r="U77" t="s">
        <v>45</v>
      </c>
      <c r="V77" t="s">
        <v>45</v>
      </c>
      <c r="W77" t="s">
        <v>40</v>
      </c>
      <c r="X77" t="s">
        <v>45</v>
      </c>
      <c r="Y77" t="s">
        <v>40</v>
      </c>
      <c r="Z77" t="s">
        <v>64</v>
      </c>
      <c r="AA77" t="s">
        <v>53</v>
      </c>
      <c r="AB77" t="s">
        <v>53</v>
      </c>
      <c r="AC77" t="s">
        <v>45</v>
      </c>
      <c r="AD77" t="s">
        <v>45</v>
      </c>
      <c r="AE77" t="s">
        <v>46</v>
      </c>
      <c r="AF77" t="s">
        <v>47</v>
      </c>
    </row>
    <row r="78" spans="1:32" x14ac:dyDescent="0.3">
      <c r="A78" s="16">
        <v>77</v>
      </c>
      <c r="B78" t="s">
        <v>31</v>
      </c>
      <c r="C78" t="s">
        <v>31</v>
      </c>
      <c r="D78" t="s">
        <v>48</v>
      </c>
      <c r="E78" t="s">
        <v>49</v>
      </c>
      <c r="F78" t="s">
        <v>34</v>
      </c>
      <c r="G78" t="s">
        <v>43</v>
      </c>
      <c r="H78" t="s">
        <v>36</v>
      </c>
      <c r="I78" t="s">
        <v>62</v>
      </c>
      <c r="J78" t="s">
        <v>63</v>
      </c>
      <c r="K78" t="s">
        <v>39</v>
      </c>
      <c r="L78" t="s">
        <v>45</v>
      </c>
      <c r="M78" t="s">
        <v>40</v>
      </c>
      <c r="N78" t="s">
        <v>40</v>
      </c>
      <c r="O78" t="s">
        <v>40</v>
      </c>
      <c r="P78" t="s">
        <v>45</v>
      </c>
      <c r="Q78" t="s">
        <v>40</v>
      </c>
      <c r="R78" t="s">
        <v>40</v>
      </c>
      <c r="S78" t="s">
        <v>40</v>
      </c>
      <c r="T78" t="s">
        <v>53</v>
      </c>
      <c r="U78" t="s">
        <v>45</v>
      </c>
      <c r="V78" t="s">
        <v>45</v>
      </c>
      <c r="W78" t="s">
        <v>64</v>
      </c>
      <c r="X78" t="s">
        <v>40</v>
      </c>
      <c r="Y78" t="s">
        <v>53</v>
      </c>
      <c r="Z78" t="s">
        <v>40</v>
      </c>
      <c r="AA78" t="s">
        <v>40</v>
      </c>
      <c r="AB78" t="s">
        <v>40</v>
      </c>
      <c r="AC78" t="s">
        <v>64</v>
      </c>
      <c r="AD78" t="s">
        <v>40</v>
      </c>
      <c r="AE78" t="s">
        <v>46</v>
      </c>
      <c r="AF78" t="s">
        <v>47</v>
      </c>
    </row>
    <row r="79" spans="1:32" x14ac:dyDescent="0.3">
      <c r="A79" s="16">
        <v>78</v>
      </c>
      <c r="B79" t="s">
        <v>31</v>
      </c>
      <c r="C79" t="s">
        <v>31</v>
      </c>
      <c r="D79" t="s">
        <v>48</v>
      </c>
      <c r="E79" t="s">
        <v>33</v>
      </c>
      <c r="F79" t="s">
        <v>60</v>
      </c>
      <c r="G79" t="s">
        <v>35</v>
      </c>
      <c r="H79" t="s">
        <v>50</v>
      </c>
      <c r="I79" t="s">
        <v>80</v>
      </c>
      <c r="J79" t="s">
        <v>38</v>
      </c>
      <c r="K79" t="s">
        <v>68</v>
      </c>
      <c r="L79" t="s">
        <v>45</v>
      </c>
      <c r="M79" t="s">
        <v>40</v>
      </c>
      <c r="N79" t="s">
        <v>40</v>
      </c>
      <c r="O79" t="s">
        <v>40</v>
      </c>
      <c r="P79" t="s">
        <v>40</v>
      </c>
      <c r="Q79" t="s">
        <v>40</v>
      </c>
      <c r="R79" t="s">
        <v>40</v>
      </c>
      <c r="S79" t="s">
        <v>45</v>
      </c>
      <c r="T79" t="s">
        <v>40</v>
      </c>
      <c r="U79" t="s">
        <v>40</v>
      </c>
      <c r="V79" t="s">
        <v>40</v>
      </c>
      <c r="W79" t="s">
        <v>40</v>
      </c>
      <c r="X79" t="s">
        <v>45</v>
      </c>
      <c r="Y79" t="s">
        <v>40</v>
      </c>
      <c r="Z79" t="s">
        <v>64</v>
      </c>
      <c r="AA79" t="s">
        <v>53</v>
      </c>
      <c r="AB79" t="s">
        <v>53</v>
      </c>
      <c r="AC79" t="s">
        <v>64</v>
      </c>
      <c r="AD79" t="s">
        <v>45</v>
      </c>
      <c r="AE79" t="s">
        <v>46</v>
      </c>
      <c r="AF79" t="s">
        <v>47</v>
      </c>
    </row>
    <row r="80" spans="1:32" x14ac:dyDescent="0.3">
      <c r="A80" s="16">
        <v>79</v>
      </c>
      <c r="B80" t="s">
        <v>31</v>
      </c>
      <c r="C80" t="s">
        <v>56</v>
      </c>
      <c r="D80" t="s">
        <v>48</v>
      </c>
      <c r="E80" t="s">
        <v>49</v>
      </c>
      <c r="F80" t="s">
        <v>34</v>
      </c>
      <c r="G80" t="s">
        <v>35</v>
      </c>
      <c r="H80" t="s">
        <v>50</v>
      </c>
      <c r="I80" t="s">
        <v>58</v>
      </c>
      <c r="J80" t="s">
        <v>44</v>
      </c>
      <c r="K80" t="s">
        <v>74</v>
      </c>
      <c r="L80" t="s">
        <v>64</v>
      </c>
      <c r="M80" t="s">
        <v>40</v>
      </c>
      <c r="N80" t="s">
        <v>40</v>
      </c>
      <c r="O80" t="s">
        <v>45</v>
      </c>
      <c r="P80" t="s">
        <v>45</v>
      </c>
      <c r="Q80" t="s">
        <v>45</v>
      </c>
      <c r="R80" t="s">
        <v>45</v>
      </c>
      <c r="S80" t="s">
        <v>45</v>
      </c>
      <c r="T80" t="s">
        <v>45</v>
      </c>
      <c r="U80" t="s">
        <v>45</v>
      </c>
      <c r="V80" t="s">
        <v>45</v>
      </c>
      <c r="W80" t="s">
        <v>45</v>
      </c>
      <c r="X80" t="s">
        <v>45</v>
      </c>
      <c r="Y80" t="s">
        <v>45</v>
      </c>
      <c r="Z80" t="s">
        <v>45</v>
      </c>
      <c r="AA80" t="s">
        <v>45</v>
      </c>
      <c r="AB80" t="s">
        <v>45</v>
      </c>
      <c r="AC80" t="s">
        <v>45</v>
      </c>
      <c r="AD80" t="s">
        <v>45</v>
      </c>
      <c r="AE80" t="s">
        <v>54</v>
      </c>
      <c r="AF80" t="s">
        <v>42</v>
      </c>
    </row>
    <row r="81" spans="1:32" x14ac:dyDescent="0.3">
      <c r="A81" s="16">
        <v>80</v>
      </c>
      <c r="B81" t="s">
        <v>31</v>
      </c>
      <c r="C81" t="s">
        <v>31</v>
      </c>
      <c r="D81" t="s">
        <v>48</v>
      </c>
      <c r="E81" t="s">
        <v>49</v>
      </c>
      <c r="F81" t="s">
        <v>34</v>
      </c>
      <c r="G81" t="s">
        <v>73</v>
      </c>
      <c r="H81" t="s">
        <v>50</v>
      </c>
      <c r="I81" t="s">
        <v>58</v>
      </c>
      <c r="J81" t="s">
        <v>52</v>
      </c>
      <c r="K81" t="s">
        <v>39</v>
      </c>
      <c r="L81" t="s">
        <v>40</v>
      </c>
      <c r="M81" t="s">
        <v>40</v>
      </c>
      <c r="N81" t="s">
        <v>40</v>
      </c>
      <c r="O81" t="s">
        <v>40</v>
      </c>
      <c r="P81" t="s">
        <v>40</v>
      </c>
      <c r="Q81" t="s">
        <v>40</v>
      </c>
      <c r="R81" t="s">
        <v>40</v>
      </c>
      <c r="S81" t="s">
        <v>45</v>
      </c>
      <c r="T81" t="s">
        <v>40</v>
      </c>
      <c r="U81" t="s">
        <v>64</v>
      </c>
      <c r="V81" t="s">
        <v>64</v>
      </c>
      <c r="W81" t="s">
        <v>64</v>
      </c>
      <c r="X81" t="s">
        <v>40</v>
      </c>
      <c r="Y81" t="s">
        <v>40</v>
      </c>
      <c r="Z81" t="s">
        <v>64</v>
      </c>
      <c r="AA81" t="s">
        <v>40</v>
      </c>
      <c r="AB81" t="s">
        <v>40</v>
      </c>
      <c r="AC81" t="s">
        <v>40</v>
      </c>
      <c r="AD81" t="s">
        <v>45</v>
      </c>
      <c r="AE81" t="s">
        <v>54</v>
      </c>
      <c r="AF81" t="s">
        <v>61</v>
      </c>
    </row>
    <row r="82" spans="1:32" x14ac:dyDescent="0.3">
      <c r="A82" s="16">
        <v>81</v>
      </c>
      <c r="B82" t="s">
        <v>31</v>
      </c>
      <c r="C82" t="s">
        <v>31</v>
      </c>
      <c r="D82" t="s">
        <v>48</v>
      </c>
      <c r="E82" t="s">
        <v>33</v>
      </c>
      <c r="F82" t="s">
        <v>60</v>
      </c>
      <c r="G82" t="s">
        <v>35</v>
      </c>
      <c r="H82" t="s">
        <v>36</v>
      </c>
      <c r="I82" t="s">
        <v>62</v>
      </c>
      <c r="J82" t="s">
        <v>38</v>
      </c>
      <c r="K82" t="s">
        <v>78</v>
      </c>
      <c r="L82" t="s">
        <v>53</v>
      </c>
      <c r="M82" t="s">
        <v>53</v>
      </c>
      <c r="N82" t="s">
        <v>53</v>
      </c>
      <c r="O82" t="s">
        <v>40</v>
      </c>
      <c r="P82" t="s">
        <v>40</v>
      </c>
      <c r="Q82" t="s">
        <v>40</v>
      </c>
      <c r="R82" t="s">
        <v>53</v>
      </c>
      <c r="S82" t="s">
        <v>45</v>
      </c>
      <c r="T82" t="s">
        <v>53</v>
      </c>
      <c r="U82" t="s">
        <v>65</v>
      </c>
      <c r="V82" t="s">
        <v>65</v>
      </c>
      <c r="W82" t="s">
        <v>65</v>
      </c>
      <c r="X82" t="s">
        <v>64</v>
      </c>
      <c r="Y82" t="s">
        <v>64</v>
      </c>
      <c r="Z82" t="s">
        <v>65</v>
      </c>
      <c r="AA82" t="s">
        <v>53</v>
      </c>
      <c r="AB82" t="s">
        <v>53</v>
      </c>
      <c r="AC82" t="s">
        <v>53</v>
      </c>
      <c r="AD82" t="s">
        <v>45</v>
      </c>
      <c r="AE82" t="s">
        <v>81</v>
      </c>
      <c r="AF82" t="s">
        <v>42</v>
      </c>
    </row>
    <row r="83" spans="1:32" x14ac:dyDescent="0.3">
      <c r="A83" s="16">
        <v>82</v>
      </c>
      <c r="B83" t="s">
        <v>31</v>
      </c>
      <c r="C83" t="s">
        <v>31</v>
      </c>
      <c r="D83" t="s">
        <v>48</v>
      </c>
      <c r="E83" t="s">
        <v>33</v>
      </c>
      <c r="F83" t="s">
        <v>34</v>
      </c>
      <c r="G83" t="s">
        <v>43</v>
      </c>
      <c r="H83" t="s">
        <v>50</v>
      </c>
      <c r="I83" t="s">
        <v>37</v>
      </c>
      <c r="J83" t="s">
        <v>44</v>
      </c>
      <c r="K83" t="s">
        <v>39</v>
      </c>
      <c r="L83" t="s">
        <v>40</v>
      </c>
      <c r="M83" t="s">
        <v>53</v>
      </c>
      <c r="N83" t="s">
        <v>53</v>
      </c>
      <c r="O83" t="s">
        <v>53</v>
      </c>
      <c r="P83" t="s">
        <v>53</v>
      </c>
      <c r="Q83" t="s">
        <v>53</v>
      </c>
      <c r="R83" t="s">
        <v>53</v>
      </c>
      <c r="S83" t="s">
        <v>45</v>
      </c>
      <c r="T83" t="s">
        <v>40</v>
      </c>
      <c r="U83" t="s">
        <v>64</v>
      </c>
      <c r="V83" t="s">
        <v>65</v>
      </c>
      <c r="W83" t="s">
        <v>65</v>
      </c>
      <c r="X83" t="s">
        <v>40</v>
      </c>
      <c r="Y83" t="s">
        <v>53</v>
      </c>
      <c r="Z83" t="s">
        <v>45</v>
      </c>
      <c r="AA83" t="s">
        <v>40</v>
      </c>
      <c r="AB83" t="s">
        <v>40</v>
      </c>
      <c r="AC83" t="s">
        <v>40</v>
      </c>
      <c r="AD83" t="s">
        <v>45</v>
      </c>
      <c r="AE83" t="s">
        <v>46</v>
      </c>
      <c r="AF83" t="s">
        <v>47</v>
      </c>
    </row>
    <row r="84" spans="1:32" x14ac:dyDescent="0.3">
      <c r="A84" s="16">
        <v>83</v>
      </c>
      <c r="B84" t="s">
        <v>31</v>
      </c>
      <c r="C84" t="s">
        <v>31</v>
      </c>
      <c r="D84" t="s">
        <v>48</v>
      </c>
      <c r="E84" t="s">
        <v>33</v>
      </c>
      <c r="F84" t="s">
        <v>34</v>
      </c>
      <c r="G84" t="s">
        <v>57</v>
      </c>
      <c r="H84" t="s">
        <v>50</v>
      </c>
      <c r="I84" t="s">
        <v>62</v>
      </c>
      <c r="J84" t="s">
        <v>38</v>
      </c>
      <c r="K84" t="s">
        <v>78</v>
      </c>
      <c r="L84" t="s">
        <v>40</v>
      </c>
      <c r="M84" t="s">
        <v>40</v>
      </c>
      <c r="N84" t="s">
        <v>40</v>
      </c>
      <c r="O84" t="s">
        <v>40</v>
      </c>
      <c r="P84" t="s">
        <v>40</v>
      </c>
      <c r="Q84" t="s">
        <v>45</v>
      </c>
      <c r="R84" t="s">
        <v>45</v>
      </c>
      <c r="S84" t="s">
        <v>64</v>
      </c>
      <c r="T84" t="s">
        <v>64</v>
      </c>
      <c r="U84" t="s">
        <v>45</v>
      </c>
      <c r="V84" t="s">
        <v>40</v>
      </c>
      <c r="W84" t="s">
        <v>40</v>
      </c>
      <c r="X84" t="s">
        <v>64</v>
      </c>
      <c r="Y84" t="s">
        <v>45</v>
      </c>
      <c r="Z84" t="s">
        <v>64</v>
      </c>
      <c r="AA84" t="s">
        <v>40</v>
      </c>
      <c r="AB84" t="s">
        <v>40</v>
      </c>
      <c r="AC84" t="s">
        <v>40</v>
      </c>
      <c r="AD84" t="s">
        <v>45</v>
      </c>
      <c r="AE84" t="s">
        <v>61</v>
      </c>
      <c r="AF84" t="s">
        <v>47</v>
      </c>
    </row>
    <row r="85" spans="1:32" x14ac:dyDescent="0.3">
      <c r="A85" s="16">
        <v>84</v>
      </c>
      <c r="B85" t="s">
        <v>31</v>
      </c>
      <c r="C85" t="s">
        <v>31</v>
      </c>
      <c r="D85" t="s">
        <v>48</v>
      </c>
      <c r="E85" t="s">
        <v>49</v>
      </c>
      <c r="F85" t="s">
        <v>60</v>
      </c>
      <c r="G85" t="s">
        <v>57</v>
      </c>
      <c r="H85" t="s">
        <v>36</v>
      </c>
      <c r="I85" t="s">
        <v>80</v>
      </c>
      <c r="J85" t="s">
        <v>38</v>
      </c>
      <c r="K85" t="s">
        <v>68</v>
      </c>
      <c r="L85" t="s">
        <v>53</v>
      </c>
      <c r="M85" t="s">
        <v>53</v>
      </c>
      <c r="N85" t="s">
        <v>53</v>
      </c>
      <c r="O85" t="s">
        <v>53</v>
      </c>
      <c r="P85" t="s">
        <v>53</v>
      </c>
      <c r="Q85" t="s">
        <v>53</v>
      </c>
      <c r="R85" t="s">
        <v>53</v>
      </c>
      <c r="S85" t="s">
        <v>53</v>
      </c>
      <c r="T85" t="s">
        <v>53</v>
      </c>
      <c r="U85" t="s">
        <v>45</v>
      </c>
      <c r="V85" t="s">
        <v>53</v>
      </c>
      <c r="W85" t="s">
        <v>40</v>
      </c>
      <c r="X85" t="s">
        <v>53</v>
      </c>
      <c r="Y85" t="s">
        <v>53</v>
      </c>
      <c r="Z85" t="s">
        <v>64</v>
      </c>
      <c r="AA85" t="s">
        <v>53</v>
      </c>
      <c r="AB85" t="s">
        <v>53</v>
      </c>
      <c r="AC85" t="s">
        <v>53</v>
      </c>
      <c r="AD85" t="s">
        <v>45</v>
      </c>
      <c r="AE85" t="s">
        <v>54</v>
      </c>
      <c r="AF85" t="s">
        <v>66</v>
      </c>
    </row>
    <row r="86" spans="1:32" x14ac:dyDescent="0.3">
      <c r="A86" s="16">
        <v>85</v>
      </c>
      <c r="B86" t="s">
        <v>31</v>
      </c>
      <c r="C86" t="s">
        <v>31</v>
      </c>
      <c r="D86" t="s">
        <v>48</v>
      </c>
      <c r="E86" t="s">
        <v>67</v>
      </c>
      <c r="F86" t="s">
        <v>60</v>
      </c>
      <c r="G86" t="s">
        <v>57</v>
      </c>
      <c r="H86" t="s">
        <v>50</v>
      </c>
      <c r="I86" t="s">
        <v>62</v>
      </c>
      <c r="J86" t="s">
        <v>52</v>
      </c>
      <c r="K86" t="s">
        <v>68</v>
      </c>
      <c r="L86" t="s">
        <v>64</v>
      </c>
      <c r="M86" t="s">
        <v>53</v>
      </c>
      <c r="N86" t="s">
        <v>53</v>
      </c>
      <c r="O86" t="s">
        <v>40</v>
      </c>
      <c r="P86" t="s">
        <v>40</v>
      </c>
      <c r="Q86" t="s">
        <v>40</v>
      </c>
      <c r="R86" t="s">
        <v>53</v>
      </c>
      <c r="S86" t="s">
        <v>64</v>
      </c>
      <c r="T86" t="s">
        <v>53</v>
      </c>
      <c r="U86" t="s">
        <v>45</v>
      </c>
      <c r="V86" t="s">
        <v>45</v>
      </c>
      <c r="W86" t="s">
        <v>45</v>
      </c>
      <c r="X86" t="s">
        <v>40</v>
      </c>
      <c r="Y86" t="s">
        <v>40</v>
      </c>
      <c r="Z86" t="s">
        <v>64</v>
      </c>
      <c r="AA86" t="s">
        <v>53</v>
      </c>
      <c r="AB86" t="s">
        <v>53</v>
      </c>
      <c r="AC86" t="s">
        <v>53</v>
      </c>
      <c r="AD86" t="s">
        <v>45</v>
      </c>
      <c r="AE86" t="s">
        <v>54</v>
      </c>
      <c r="AF86" t="s">
        <v>42</v>
      </c>
    </row>
    <row r="87" spans="1:32" x14ac:dyDescent="0.3">
      <c r="A87" s="16">
        <v>86</v>
      </c>
      <c r="B87" t="s">
        <v>31</v>
      </c>
      <c r="C87" t="s">
        <v>31</v>
      </c>
      <c r="D87" t="s">
        <v>48</v>
      </c>
      <c r="E87" t="s">
        <v>49</v>
      </c>
      <c r="F87" t="s">
        <v>34</v>
      </c>
      <c r="G87" t="s">
        <v>57</v>
      </c>
      <c r="H87" t="s">
        <v>50</v>
      </c>
      <c r="I87" t="s">
        <v>71</v>
      </c>
      <c r="J87" t="s">
        <v>44</v>
      </c>
      <c r="K87" t="s">
        <v>70</v>
      </c>
      <c r="L87" t="s">
        <v>40</v>
      </c>
      <c r="M87" t="s">
        <v>45</v>
      </c>
      <c r="N87" t="s">
        <v>45</v>
      </c>
      <c r="O87" t="s">
        <v>40</v>
      </c>
      <c r="P87" t="s">
        <v>40</v>
      </c>
      <c r="Q87" t="s">
        <v>64</v>
      </c>
      <c r="R87" t="s">
        <v>40</v>
      </c>
      <c r="S87" t="s">
        <v>64</v>
      </c>
      <c r="T87" t="s">
        <v>64</v>
      </c>
      <c r="U87" t="s">
        <v>45</v>
      </c>
      <c r="V87" t="s">
        <v>45</v>
      </c>
      <c r="W87" t="s">
        <v>45</v>
      </c>
      <c r="X87" t="s">
        <v>40</v>
      </c>
      <c r="Y87" t="s">
        <v>45</v>
      </c>
      <c r="Z87" t="s">
        <v>65</v>
      </c>
      <c r="AA87" t="s">
        <v>53</v>
      </c>
      <c r="AB87" t="s">
        <v>53</v>
      </c>
      <c r="AC87" t="s">
        <v>40</v>
      </c>
      <c r="AD87" t="s">
        <v>45</v>
      </c>
      <c r="AE87" t="s">
        <v>46</v>
      </c>
      <c r="AF87" t="s">
        <v>55</v>
      </c>
    </row>
    <row r="88" spans="1:32" x14ac:dyDescent="0.3">
      <c r="A88" s="16">
        <v>87</v>
      </c>
      <c r="B88" t="s">
        <v>31</v>
      </c>
      <c r="C88" t="s">
        <v>31</v>
      </c>
      <c r="D88" t="s">
        <v>48</v>
      </c>
      <c r="E88" t="s">
        <v>49</v>
      </c>
      <c r="F88" t="s">
        <v>60</v>
      </c>
      <c r="G88" t="s">
        <v>57</v>
      </c>
      <c r="H88" t="s">
        <v>50</v>
      </c>
      <c r="I88" t="s">
        <v>58</v>
      </c>
      <c r="J88" t="s">
        <v>63</v>
      </c>
      <c r="K88" t="s">
        <v>78</v>
      </c>
      <c r="L88" t="s">
        <v>53</v>
      </c>
      <c r="M88" t="s">
        <v>53</v>
      </c>
      <c r="N88" t="s">
        <v>53</v>
      </c>
      <c r="O88" t="s">
        <v>53</v>
      </c>
      <c r="P88" t="s">
        <v>53</v>
      </c>
      <c r="Q88" t="s">
        <v>53</v>
      </c>
      <c r="R88" t="s">
        <v>53</v>
      </c>
      <c r="S88" t="s">
        <v>64</v>
      </c>
      <c r="T88" t="s">
        <v>40</v>
      </c>
      <c r="U88" t="s">
        <v>64</v>
      </c>
      <c r="V88" t="s">
        <v>40</v>
      </c>
      <c r="W88" t="s">
        <v>64</v>
      </c>
      <c r="X88" t="s">
        <v>53</v>
      </c>
      <c r="Y88" t="s">
        <v>40</v>
      </c>
      <c r="Z88" t="s">
        <v>65</v>
      </c>
      <c r="AA88" t="s">
        <v>40</v>
      </c>
      <c r="AB88" t="s">
        <v>40</v>
      </c>
      <c r="AC88" t="s">
        <v>40</v>
      </c>
      <c r="AD88" t="s">
        <v>45</v>
      </c>
      <c r="AE88" t="s">
        <v>41</v>
      </c>
      <c r="AF88" t="s">
        <v>66</v>
      </c>
    </row>
    <row r="89" spans="1:32" x14ac:dyDescent="0.3">
      <c r="A89" s="16">
        <v>88</v>
      </c>
      <c r="B89" t="s">
        <v>31</v>
      </c>
      <c r="C89" t="s">
        <v>31</v>
      </c>
      <c r="D89" t="s">
        <v>48</v>
      </c>
      <c r="E89" t="s">
        <v>49</v>
      </c>
      <c r="F89" t="s">
        <v>60</v>
      </c>
      <c r="G89" t="s">
        <v>35</v>
      </c>
      <c r="H89" t="s">
        <v>50</v>
      </c>
      <c r="I89" t="s">
        <v>58</v>
      </c>
      <c r="J89" t="s">
        <v>44</v>
      </c>
      <c r="K89" t="s">
        <v>78</v>
      </c>
      <c r="L89" t="s">
        <v>40</v>
      </c>
      <c r="M89" t="s">
        <v>40</v>
      </c>
      <c r="N89" t="s">
        <v>40</v>
      </c>
      <c r="O89" t="s">
        <v>45</v>
      </c>
      <c r="P89" t="s">
        <v>40</v>
      </c>
      <c r="Q89" t="s">
        <v>45</v>
      </c>
      <c r="R89" t="s">
        <v>53</v>
      </c>
      <c r="S89" t="s">
        <v>53</v>
      </c>
      <c r="T89" t="s">
        <v>45</v>
      </c>
      <c r="U89" t="s">
        <v>45</v>
      </c>
      <c r="V89" t="s">
        <v>40</v>
      </c>
      <c r="W89" t="s">
        <v>45</v>
      </c>
      <c r="X89" t="s">
        <v>45</v>
      </c>
      <c r="Y89" t="s">
        <v>45</v>
      </c>
      <c r="Z89" t="s">
        <v>64</v>
      </c>
      <c r="AA89" t="s">
        <v>40</v>
      </c>
      <c r="AB89" t="s">
        <v>40</v>
      </c>
      <c r="AC89" t="s">
        <v>40</v>
      </c>
      <c r="AD89" t="s">
        <v>45</v>
      </c>
      <c r="AE89" t="s">
        <v>46</v>
      </c>
      <c r="AF89" t="s">
        <v>66</v>
      </c>
    </row>
    <row r="90" spans="1:32" x14ac:dyDescent="0.3">
      <c r="A90" s="16">
        <v>89</v>
      </c>
      <c r="B90" t="s">
        <v>31</v>
      </c>
      <c r="C90" t="s">
        <v>31</v>
      </c>
      <c r="D90" t="s">
        <v>48</v>
      </c>
      <c r="E90" t="s">
        <v>67</v>
      </c>
      <c r="F90" t="s">
        <v>60</v>
      </c>
      <c r="G90" t="s">
        <v>57</v>
      </c>
      <c r="H90" t="s">
        <v>71</v>
      </c>
      <c r="I90" t="s">
        <v>71</v>
      </c>
      <c r="J90" t="s">
        <v>38</v>
      </c>
      <c r="K90" t="s">
        <v>61</v>
      </c>
      <c r="L90" t="s">
        <v>40</v>
      </c>
      <c r="M90" t="s">
        <v>40</v>
      </c>
      <c r="N90" t="s">
        <v>40</v>
      </c>
      <c r="O90" t="s">
        <v>45</v>
      </c>
      <c r="P90" t="s">
        <v>45</v>
      </c>
      <c r="Q90" t="s">
        <v>40</v>
      </c>
      <c r="R90" t="s">
        <v>40</v>
      </c>
      <c r="S90" t="s">
        <v>40</v>
      </c>
      <c r="T90" t="s">
        <v>45</v>
      </c>
      <c r="U90" t="s">
        <v>45</v>
      </c>
      <c r="V90" t="s">
        <v>45</v>
      </c>
      <c r="W90" t="s">
        <v>45</v>
      </c>
      <c r="X90" t="s">
        <v>40</v>
      </c>
      <c r="Y90" t="s">
        <v>40</v>
      </c>
      <c r="Z90" t="s">
        <v>64</v>
      </c>
      <c r="AA90" t="s">
        <v>40</v>
      </c>
      <c r="AB90" t="s">
        <v>40</v>
      </c>
      <c r="AC90" t="s">
        <v>40</v>
      </c>
      <c r="AD90" t="s">
        <v>45</v>
      </c>
      <c r="AE90" t="s">
        <v>46</v>
      </c>
      <c r="AF90" t="s">
        <v>42</v>
      </c>
    </row>
    <row r="91" spans="1:32" x14ac:dyDescent="0.3">
      <c r="A91" s="16">
        <v>90</v>
      </c>
      <c r="B91" t="s">
        <v>31</v>
      </c>
      <c r="C91" t="s">
        <v>31</v>
      </c>
      <c r="D91" t="s">
        <v>48</v>
      </c>
      <c r="E91" t="s">
        <v>49</v>
      </c>
      <c r="F91" t="s">
        <v>34</v>
      </c>
      <c r="G91" t="s">
        <v>35</v>
      </c>
      <c r="H91" t="s">
        <v>36</v>
      </c>
      <c r="I91" t="s">
        <v>58</v>
      </c>
      <c r="J91" t="s">
        <v>44</v>
      </c>
      <c r="K91" t="s">
        <v>70</v>
      </c>
      <c r="L91" t="s">
        <v>64</v>
      </c>
      <c r="M91" t="s">
        <v>64</v>
      </c>
      <c r="N91" t="s">
        <v>64</v>
      </c>
      <c r="O91" t="s">
        <v>64</v>
      </c>
      <c r="P91" t="s">
        <v>64</v>
      </c>
      <c r="Q91" t="s">
        <v>40</v>
      </c>
      <c r="R91" t="s">
        <v>40</v>
      </c>
      <c r="S91" t="s">
        <v>64</v>
      </c>
      <c r="T91" t="s">
        <v>45</v>
      </c>
      <c r="U91" t="s">
        <v>45</v>
      </c>
      <c r="V91" t="s">
        <v>40</v>
      </c>
      <c r="W91" t="s">
        <v>45</v>
      </c>
      <c r="X91" t="s">
        <v>45</v>
      </c>
      <c r="Y91" t="s">
        <v>45</v>
      </c>
      <c r="Z91" t="s">
        <v>45</v>
      </c>
      <c r="AA91" t="s">
        <v>40</v>
      </c>
      <c r="AB91" t="s">
        <v>45</v>
      </c>
      <c r="AC91" t="s">
        <v>45</v>
      </c>
      <c r="AD91" t="s">
        <v>45</v>
      </c>
      <c r="AE91" t="s">
        <v>61</v>
      </c>
      <c r="AF91" t="s">
        <v>66</v>
      </c>
    </row>
    <row r="92" spans="1:32" x14ac:dyDescent="0.3">
      <c r="A92" s="16">
        <v>91</v>
      </c>
      <c r="B92" t="s">
        <v>31</v>
      </c>
      <c r="C92" t="s">
        <v>31</v>
      </c>
      <c r="D92" t="s">
        <v>48</v>
      </c>
      <c r="E92" t="s">
        <v>49</v>
      </c>
      <c r="F92" t="s">
        <v>60</v>
      </c>
      <c r="G92" t="s">
        <v>35</v>
      </c>
      <c r="H92" t="s">
        <v>71</v>
      </c>
      <c r="I92" t="s">
        <v>58</v>
      </c>
      <c r="J92" t="s">
        <v>44</v>
      </c>
      <c r="K92" t="s">
        <v>68</v>
      </c>
      <c r="L92" t="s">
        <v>40</v>
      </c>
      <c r="M92" t="s">
        <v>40</v>
      </c>
      <c r="N92" t="s">
        <v>40</v>
      </c>
      <c r="O92" t="s">
        <v>45</v>
      </c>
      <c r="P92" t="s">
        <v>45</v>
      </c>
      <c r="Q92" t="s">
        <v>40</v>
      </c>
      <c r="R92" t="s">
        <v>40</v>
      </c>
      <c r="S92" t="s">
        <v>64</v>
      </c>
      <c r="T92" t="s">
        <v>40</v>
      </c>
      <c r="U92" t="s">
        <v>64</v>
      </c>
      <c r="V92" t="s">
        <v>40</v>
      </c>
      <c r="W92" t="s">
        <v>64</v>
      </c>
      <c r="X92" t="s">
        <v>64</v>
      </c>
      <c r="Y92" t="s">
        <v>40</v>
      </c>
      <c r="Z92" t="s">
        <v>40</v>
      </c>
      <c r="AA92" t="s">
        <v>45</v>
      </c>
      <c r="AB92" t="s">
        <v>40</v>
      </c>
      <c r="AC92" t="s">
        <v>40</v>
      </c>
      <c r="AD92" t="s">
        <v>45</v>
      </c>
      <c r="AE92" t="s">
        <v>61</v>
      </c>
      <c r="AF92" t="s">
        <v>61</v>
      </c>
    </row>
    <row r="93" spans="1:32" x14ac:dyDescent="0.3">
      <c r="A93" s="16">
        <v>92</v>
      </c>
      <c r="B93" t="s">
        <v>31</v>
      </c>
      <c r="C93" t="s">
        <v>31</v>
      </c>
      <c r="D93" t="s">
        <v>48</v>
      </c>
      <c r="E93" t="s">
        <v>49</v>
      </c>
      <c r="F93" t="s">
        <v>60</v>
      </c>
      <c r="G93" t="s">
        <v>35</v>
      </c>
      <c r="H93" t="s">
        <v>50</v>
      </c>
      <c r="I93" t="s">
        <v>58</v>
      </c>
      <c r="J93" t="s">
        <v>63</v>
      </c>
      <c r="K93" t="s">
        <v>68</v>
      </c>
      <c r="L93" t="s">
        <v>40</v>
      </c>
      <c r="M93" t="s">
        <v>53</v>
      </c>
      <c r="N93" t="s">
        <v>40</v>
      </c>
      <c r="O93" t="s">
        <v>45</v>
      </c>
      <c r="P93" t="s">
        <v>45</v>
      </c>
      <c r="Q93" t="s">
        <v>40</v>
      </c>
      <c r="R93" t="s">
        <v>40</v>
      </c>
      <c r="S93" t="s">
        <v>64</v>
      </c>
      <c r="T93" t="s">
        <v>40</v>
      </c>
      <c r="U93" t="s">
        <v>64</v>
      </c>
      <c r="V93" t="s">
        <v>45</v>
      </c>
      <c r="W93" t="s">
        <v>64</v>
      </c>
      <c r="X93" t="s">
        <v>40</v>
      </c>
      <c r="Y93" t="s">
        <v>40</v>
      </c>
      <c r="Z93" t="s">
        <v>64</v>
      </c>
      <c r="AA93" t="s">
        <v>40</v>
      </c>
      <c r="AB93" t="s">
        <v>40</v>
      </c>
      <c r="AC93" t="s">
        <v>40</v>
      </c>
      <c r="AD93" t="s">
        <v>45</v>
      </c>
      <c r="AE93" t="s">
        <v>69</v>
      </c>
      <c r="AF93" t="s">
        <v>47</v>
      </c>
    </row>
    <row r="94" spans="1:32" x14ac:dyDescent="0.3">
      <c r="A94" s="16">
        <v>93</v>
      </c>
      <c r="B94" t="s">
        <v>31</v>
      </c>
      <c r="C94" t="s">
        <v>31</v>
      </c>
      <c r="D94" t="s">
        <v>48</v>
      </c>
      <c r="E94" t="s">
        <v>49</v>
      </c>
      <c r="F94" t="s">
        <v>60</v>
      </c>
      <c r="G94" t="s">
        <v>35</v>
      </c>
      <c r="H94" t="s">
        <v>36</v>
      </c>
      <c r="I94" t="s">
        <v>62</v>
      </c>
      <c r="J94" t="s">
        <v>63</v>
      </c>
      <c r="K94" t="s">
        <v>70</v>
      </c>
      <c r="L94" t="s">
        <v>40</v>
      </c>
      <c r="M94" t="s">
        <v>40</v>
      </c>
      <c r="N94" t="s">
        <v>53</v>
      </c>
      <c r="O94" t="s">
        <v>40</v>
      </c>
      <c r="P94" t="s">
        <v>45</v>
      </c>
      <c r="Q94" t="s">
        <v>40</v>
      </c>
      <c r="R94" t="s">
        <v>53</v>
      </c>
      <c r="S94" t="s">
        <v>40</v>
      </c>
      <c r="T94" t="s">
        <v>53</v>
      </c>
      <c r="U94" t="s">
        <v>45</v>
      </c>
      <c r="V94" t="s">
        <v>45</v>
      </c>
      <c r="W94" t="s">
        <v>64</v>
      </c>
      <c r="X94" t="s">
        <v>53</v>
      </c>
      <c r="Y94" t="s">
        <v>53</v>
      </c>
      <c r="Z94" t="s">
        <v>40</v>
      </c>
      <c r="AA94" t="s">
        <v>53</v>
      </c>
      <c r="AB94" t="s">
        <v>53</v>
      </c>
      <c r="AC94" t="s">
        <v>40</v>
      </c>
      <c r="AD94" t="s">
        <v>45</v>
      </c>
      <c r="AE94" t="s">
        <v>41</v>
      </c>
      <c r="AF94" t="s">
        <v>42</v>
      </c>
    </row>
    <row r="95" spans="1:32" x14ac:dyDescent="0.3">
      <c r="A95" s="16">
        <v>94</v>
      </c>
      <c r="B95" t="s">
        <v>31</v>
      </c>
      <c r="C95" t="s">
        <v>31</v>
      </c>
      <c r="D95" t="s">
        <v>48</v>
      </c>
      <c r="E95" t="s">
        <v>67</v>
      </c>
      <c r="F95" t="s">
        <v>34</v>
      </c>
      <c r="G95" t="s">
        <v>72</v>
      </c>
      <c r="H95" t="s">
        <v>50</v>
      </c>
      <c r="I95" t="s">
        <v>58</v>
      </c>
      <c r="J95" t="s">
        <v>44</v>
      </c>
      <c r="K95" t="s">
        <v>74</v>
      </c>
      <c r="L95" t="s">
        <v>40</v>
      </c>
      <c r="M95" t="s">
        <v>53</v>
      </c>
      <c r="N95" t="s">
        <v>53</v>
      </c>
      <c r="O95" t="s">
        <v>45</v>
      </c>
      <c r="P95" t="s">
        <v>45</v>
      </c>
      <c r="Q95" t="s">
        <v>40</v>
      </c>
      <c r="R95" t="s">
        <v>53</v>
      </c>
      <c r="S95" t="s">
        <v>53</v>
      </c>
      <c r="T95" t="s">
        <v>40</v>
      </c>
      <c r="U95" t="s">
        <v>64</v>
      </c>
      <c r="V95" t="s">
        <v>40</v>
      </c>
      <c r="W95" t="s">
        <v>65</v>
      </c>
      <c r="X95" t="s">
        <v>53</v>
      </c>
      <c r="Y95" t="s">
        <v>53</v>
      </c>
      <c r="Z95" t="s">
        <v>40</v>
      </c>
      <c r="AA95" t="s">
        <v>53</v>
      </c>
      <c r="AB95" t="s">
        <v>40</v>
      </c>
      <c r="AC95" t="s">
        <v>40</v>
      </c>
      <c r="AD95" t="s">
        <v>45</v>
      </c>
      <c r="AE95" t="s">
        <v>41</v>
      </c>
      <c r="AF95" t="s">
        <v>42</v>
      </c>
    </row>
    <row r="96" spans="1:32" x14ac:dyDescent="0.3">
      <c r="A96" s="16">
        <v>95</v>
      </c>
      <c r="B96" t="s">
        <v>31</v>
      </c>
      <c r="C96" t="s">
        <v>31</v>
      </c>
      <c r="D96" t="s">
        <v>48</v>
      </c>
      <c r="E96" t="s">
        <v>67</v>
      </c>
      <c r="F96" t="s">
        <v>60</v>
      </c>
      <c r="G96" t="s">
        <v>35</v>
      </c>
      <c r="H96" t="s">
        <v>50</v>
      </c>
      <c r="I96" t="s">
        <v>51</v>
      </c>
      <c r="J96" t="s">
        <v>63</v>
      </c>
      <c r="K96" t="s">
        <v>74</v>
      </c>
      <c r="L96" t="s">
        <v>40</v>
      </c>
      <c r="M96" t="s">
        <v>53</v>
      </c>
      <c r="N96" t="s">
        <v>40</v>
      </c>
      <c r="O96" t="s">
        <v>40</v>
      </c>
      <c r="P96" t="s">
        <v>45</v>
      </c>
      <c r="Q96" t="s">
        <v>45</v>
      </c>
      <c r="R96" t="s">
        <v>40</v>
      </c>
      <c r="S96" t="s">
        <v>53</v>
      </c>
      <c r="T96" t="s">
        <v>53</v>
      </c>
      <c r="U96" t="s">
        <v>53</v>
      </c>
      <c r="V96" t="s">
        <v>45</v>
      </c>
      <c r="W96" t="s">
        <v>40</v>
      </c>
      <c r="X96" t="s">
        <v>40</v>
      </c>
      <c r="Y96" t="s">
        <v>53</v>
      </c>
      <c r="Z96" t="s">
        <v>40</v>
      </c>
      <c r="AA96" t="s">
        <v>53</v>
      </c>
      <c r="AB96" t="s">
        <v>53</v>
      </c>
      <c r="AC96" t="s">
        <v>40</v>
      </c>
      <c r="AD96" t="s">
        <v>45</v>
      </c>
      <c r="AE96" t="s">
        <v>54</v>
      </c>
      <c r="AF96" t="s">
        <v>47</v>
      </c>
    </row>
    <row r="97" spans="1:32" x14ac:dyDescent="0.3">
      <c r="A97" s="16">
        <v>96</v>
      </c>
      <c r="B97" t="s">
        <v>31</v>
      </c>
      <c r="C97" t="s">
        <v>31</v>
      </c>
      <c r="D97" t="s">
        <v>48</v>
      </c>
      <c r="E97" t="s">
        <v>67</v>
      </c>
      <c r="F97" t="s">
        <v>60</v>
      </c>
      <c r="G97" t="s">
        <v>35</v>
      </c>
      <c r="H97" t="s">
        <v>36</v>
      </c>
      <c r="I97" t="s">
        <v>62</v>
      </c>
      <c r="J97" t="s">
        <v>63</v>
      </c>
      <c r="K97" t="s">
        <v>74</v>
      </c>
      <c r="L97" t="s">
        <v>53</v>
      </c>
      <c r="M97" t="s">
        <v>40</v>
      </c>
      <c r="N97" t="s">
        <v>40</v>
      </c>
      <c r="O97" t="s">
        <v>40</v>
      </c>
      <c r="P97" t="s">
        <v>40</v>
      </c>
      <c r="Q97" t="s">
        <v>45</v>
      </c>
      <c r="R97" t="s">
        <v>40</v>
      </c>
      <c r="S97" t="s">
        <v>40</v>
      </c>
      <c r="T97" t="s">
        <v>53</v>
      </c>
      <c r="U97" t="s">
        <v>40</v>
      </c>
      <c r="V97" t="s">
        <v>40</v>
      </c>
      <c r="W97" t="s">
        <v>45</v>
      </c>
      <c r="X97" t="s">
        <v>53</v>
      </c>
      <c r="Y97" t="s">
        <v>53</v>
      </c>
      <c r="Z97" t="s">
        <v>53</v>
      </c>
      <c r="AA97" t="s">
        <v>40</v>
      </c>
      <c r="AB97" t="s">
        <v>40</v>
      </c>
      <c r="AC97" t="s">
        <v>40</v>
      </c>
      <c r="AD97" t="s">
        <v>45</v>
      </c>
      <c r="AE97" t="s">
        <v>46</v>
      </c>
      <c r="AF97" t="s">
        <v>42</v>
      </c>
    </row>
    <row r="98" spans="1:32" x14ac:dyDescent="0.3">
      <c r="A98" s="16">
        <v>97</v>
      </c>
      <c r="B98" t="s">
        <v>31</v>
      </c>
      <c r="C98" t="s">
        <v>31</v>
      </c>
      <c r="D98" t="s">
        <v>48</v>
      </c>
      <c r="E98" t="s">
        <v>33</v>
      </c>
      <c r="F98" t="s">
        <v>34</v>
      </c>
      <c r="G98" t="s">
        <v>43</v>
      </c>
      <c r="H98" t="s">
        <v>50</v>
      </c>
      <c r="I98" t="s">
        <v>37</v>
      </c>
      <c r="J98" t="s">
        <v>38</v>
      </c>
      <c r="K98" t="s">
        <v>39</v>
      </c>
      <c r="L98" t="s">
        <v>40</v>
      </c>
      <c r="M98" t="s">
        <v>53</v>
      </c>
      <c r="N98" t="s">
        <v>40</v>
      </c>
      <c r="O98" t="s">
        <v>40</v>
      </c>
      <c r="P98" t="s">
        <v>40</v>
      </c>
      <c r="Q98" t="s">
        <v>40</v>
      </c>
      <c r="R98" t="s">
        <v>53</v>
      </c>
      <c r="S98" t="s">
        <v>61</v>
      </c>
      <c r="T98" t="s">
        <v>61</v>
      </c>
      <c r="U98" t="s">
        <v>45</v>
      </c>
      <c r="V98" t="s">
        <v>64</v>
      </c>
      <c r="W98" t="s">
        <v>64</v>
      </c>
      <c r="X98" t="s">
        <v>53</v>
      </c>
      <c r="Y98" t="s">
        <v>53</v>
      </c>
      <c r="Z98" t="s">
        <v>40</v>
      </c>
      <c r="AA98" t="s">
        <v>53</v>
      </c>
      <c r="AB98" t="s">
        <v>53</v>
      </c>
      <c r="AC98" t="s">
        <v>53</v>
      </c>
      <c r="AD98" t="s">
        <v>45</v>
      </c>
      <c r="AE98" t="s">
        <v>41</v>
      </c>
      <c r="AF98" t="s">
        <v>47</v>
      </c>
    </row>
    <row r="99" spans="1:32" x14ac:dyDescent="0.3">
      <c r="A99" s="16">
        <v>98</v>
      </c>
      <c r="B99" t="s">
        <v>31</v>
      </c>
      <c r="C99" t="s">
        <v>31</v>
      </c>
      <c r="D99" t="s">
        <v>48</v>
      </c>
      <c r="E99" t="s">
        <v>67</v>
      </c>
      <c r="F99" t="s">
        <v>60</v>
      </c>
      <c r="G99" t="s">
        <v>35</v>
      </c>
      <c r="H99" t="s">
        <v>50</v>
      </c>
      <c r="I99" t="s">
        <v>58</v>
      </c>
      <c r="J99" t="s">
        <v>63</v>
      </c>
      <c r="K99" t="s">
        <v>70</v>
      </c>
      <c r="L99" t="s">
        <v>53</v>
      </c>
      <c r="M99" t="s">
        <v>40</v>
      </c>
      <c r="N99" t="s">
        <v>40</v>
      </c>
      <c r="O99" t="s">
        <v>53</v>
      </c>
      <c r="P99" t="s">
        <v>40</v>
      </c>
      <c r="Q99" t="s">
        <v>40</v>
      </c>
      <c r="R99" t="s">
        <v>53</v>
      </c>
      <c r="S99" t="s">
        <v>61</v>
      </c>
      <c r="T99" t="s">
        <v>53</v>
      </c>
      <c r="U99" t="s">
        <v>45</v>
      </c>
      <c r="V99" t="s">
        <v>64</v>
      </c>
      <c r="W99" t="s">
        <v>45</v>
      </c>
      <c r="X99" t="s">
        <v>53</v>
      </c>
      <c r="Y99" t="s">
        <v>53</v>
      </c>
      <c r="Z99" t="s">
        <v>40</v>
      </c>
      <c r="AA99" t="s">
        <v>53</v>
      </c>
      <c r="AB99" t="s">
        <v>40</v>
      </c>
      <c r="AC99" t="s">
        <v>40</v>
      </c>
      <c r="AD99" t="s">
        <v>45</v>
      </c>
      <c r="AE99" t="s">
        <v>46</v>
      </c>
      <c r="AF99" t="s">
        <v>42</v>
      </c>
    </row>
    <row r="100" spans="1:32" x14ac:dyDescent="0.3">
      <c r="A100" s="16">
        <v>99</v>
      </c>
      <c r="B100" t="s">
        <v>31</v>
      </c>
      <c r="C100" t="s">
        <v>31</v>
      </c>
      <c r="D100" t="s">
        <v>48</v>
      </c>
      <c r="E100" t="s">
        <v>67</v>
      </c>
      <c r="F100" t="s">
        <v>34</v>
      </c>
      <c r="G100" t="s">
        <v>35</v>
      </c>
      <c r="H100" t="s">
        <v>36</v>
      </c>
      <c r="I100" t="s">
        <v>58</v>
      </c>
      <c r="J100" t="s">
        <v>44</v>
      </c>
      <c r="K100" t="s">
        <v>78</v>
      </c>
      <c r="L100" t="s">
        <v>40</v>
      </c>
      <c r="M100" t="s">
        <v>53</v>
      </c>
      <c r="N100" t="s">
        <v>40</v>
      </c>
      <c r="O100" t="s">
        <v>40</v>
      </c>
      <c r="P100" t="s">
        <v>40</v>
      </c>
      <c r="Q100" t="s">
        <v>45</v>
      </c>
      <c r="R100" t="s">
        <v>53</v>
      </c>
      <c r="S100" t="s">
        <v>53</v>
      </c>
      <c r="T100" t="s">
        <v>53</v>
      </c>
      <c r="U100" t="s">
        <v>45</v>
      </c>
      <c r="V100" t="s">
        <v>64</v>
      </c>
      <c r="W100" t="s">
        <v>40</v>
      </c>
      <c r="X100" t="s">
        <v>53</v>
      </c>
      <c r="Y100" t="s">
        <v>53</v>
      </c>
      <c r="Z100" t="s">
        <v>40</v>
      </c>
      <c r="AA100" t="s">
        <v>40</v>
      </c>
      <c r="AB100" t="s">
        <v>53</v>
      </c>
      <c r="AC100" t="s">
        <v>40</v>
      </c>
      <c r="AD100" t="s">
        <v>45</v>
      </c>
      <c r="AE100" t="s">
        <v>46</v>
      </c>
      <c r="AF100" t="s">
        <v>66</v>
      </c>
    </row>
    <row r="101" spans="1:32" x14ac:dyDescent="0.3">
      <c r="A101" s="16">
        <v>100</v>
      </c>
      <c r="B101" t="s">
        <v>31</v>
      </c>
      <c r="C101" t="s">
        <v>31</v>
      </c>
      <c r="D101" t="s">
        <v>48</v>
      </c>
      <c r="E101" t="s">
        <v>67</v>
      </c>
      <c r="F101" t="s">
        <v>34</v>
      </c>
      <c r="G101" t="s">
        <v>35</v>
      </c>
      <c r="H101" t="s">
        <v>50</v>
      </c>
      <c r="I101" t="s">
        <v>58</v>
      </c>
      <c r="J101" t="s">
        <v>44</v>
      </c>
      <c r="K101" t="s">
        <v>70</v>
      </c>
      <c r="L101" t="s">
        <v>40</v>
      </c>
      <c r="M101" t="s">
        <v>53</v>
      </c>
      <c r="N101" t="s">
        <v>53</v>
      </c>
      <c r="O101" t="s">
        <v>40</v>
      </c>
      <c r="P101" t="s">
        <v>45</v>
      </c>
      <c r="Q101" t="s">
        <v>40</v>
      </c>
      <c r="R101" t="s">
        <v>53</v>
      </c>
      <c r="S101" t="s">
        <v>53</v>
      </c>
      <c r="T101" t="s">
        <v>53</v>
      </c>
      <c r="U101" t="s">
        <v>40</v>
      </c>
      <c r="V101" t="s">
        <v>45</v>
      </c>
      <c r="W101" t="s">
        <v>40</v>
      </c>
      <c r="X101" t="s">
        <v>53</v>
      </c>
      <c r="Y101" t="s">
        <v>40</v>
      </c>
      <c r="Z101" t="s">
        <v>45</v>
      </c>
      <c r="AA101" t="s">
        <v>53</v>
      </c>
      <c r="AB101" t="s">
        <v>53</v>
      </c>
      <c r="AC101" t="s">
        <v>40</v>
      </c>
      <c r="AD101" t="s">
        <v>45</v>
      </c>
      <c r="AE101" t="s">
        <v>46</v>
      </c>
      <c r="AF101" t="s">
        <v>66</v>
      </c>
    </row>
    <row r="102" spans="1:32" x14ac:dyDescent="0.3">
      <c r="A102" s="16">
        <v>101</v>
      </c>
      <c r="B102" t="s">
        <v>31</v>
      </c>
      <c r="C102" t="s">
        <v>31</v>
      </c>
      <c r="D102" t="s">
        <v>48</v>
      </c>
      <c r="E102" t="s">
        <v>49</v>
      </c>
      <c r="F102" t="s">
        <v>60</v>
      </c>
      <c r="G102" t="s">
        <v>35</v>
      </c>
      <c r="H102" t="s">
        <v>50</v>
      </c>
      <c r="I102" t="s">
        <v>37</v>
      </c>
      <c r="J102" t="s">
        <v>44</v>
      </c>
      <c r="K102" t="s">
        <v>68</v>
      </c>
      <c r="L102" t="s">
        <v>40</v>
      </c>
      <c r="M102" t="s">
        <v>53</v>
      </c>
      <c r="N102" t="s">
        <v>40</v>
      </c>
      <c r="O102" t="s">
        <v>53</v>
      </c>
      <c r="P102" t="s">
        <v>64</v>
      </c>
      <c r="Q102" t="s">
        <v>45</v>
      </c>
      <c r="R102" t="s">
        <v>53</v>
      </c>
      <c r="S102" t="s">
        <v>40</v>
      </c>
      <c r="T102" t="s">
        <v>40</v>
      </c>
      <c r="U102" t="s">
        <v>40</v>
      </c>
      <c r="V102" t="s">
        <v>53</v>
      </c>
      <c r="W102" t="s">
        <v>53</v>
      </c>
      <c r="X102" t="s">
        <v>40</v>
      </c>
      <c r="Y102" t="s">
        <v>40</v>
      </c>
      <c r="Z102" t="s">
        <v>40</v>
      </c>
      <c r="AA102" t="s">
        <v>40</v>
      </c>
      <c r="AB102" t="s">
        <v>40</v>
      </c>
      <c r="AC102" t="s">
        <v>45</v>
      </c>
      <c r="AD102" t="s">
        <v>45</v>
      </c>
      <c r="AE102" t="s">
        <v>61</v>
      </c>
      <c r="AF102" t="s">
        <v>47</v>
      </c>
    </row>
    <row r="103" spans="1:32" x14ac:dyDescent="0.3">
      <c r="A103" s="16">
        <v>102</v>
      </c>
      <c r="B103" t="s">
        <v>31</v>
      </c>
      <c r="C103" t="s">
        <v>56</v>
      </c>
      <c r="D103" t="s">
        <v>48</v>
      </c>
      <c r="E103" t="s">
        <v>67</v>
      </c>
      <c r="F103" t="s">
        <v>34</v>
      </c>
      <c r="G103" t="s">
        <v>57</v>
      </c>
      <c r="H103" t="s">
        <v>50</v>
      </c>
      <c r="I103" t="s">
        <v>58</v>
      </c>
      <c r="J103" t="s">
        <v>52</v>
      </c>
      <c r="K103" t="s">
        <v>59</v>
      </c>
      <c r="L103" t="s">
        <v>45</v>
      </c>
      <c r="M103" t="s">
        <v>40</v>
      </c>
      <c r="N103" t="s">
        <v>40</v>
      </c>
      <c r="O103" t="s">
        <v>40</v>
      </c>
      <c r="P103" t="s">
        <v>45</v>
      </c>
      <c r="Q103" t="s">
        <v>40</v>
      </c>
      <c r="R103" t="s">
        <v>53</v>
      </c>
      <c r="S103" t="s">
        <v>40</v>
      </c>
      <c r="T103" t="s">
        <v>40</v>
      </c>
      <c r="U103" t="s">
        <v>45</v>
      </c>
      <c r="V103" t="s">
        <v>45</v>
      </c>
      <c r="W103" t="s">
        <v>40</v>
      </c>
      <c r="X103" t="s">
        <v>40</v>
      </c>
      <c r="Y103" t="s">
        <v>53</v>
      </c>
      <c r="Z103" t="s">
        <v>64</v>
      </c>
      <c r="AA103" t="s">
        <v>40</v>
      </c>
      <c r="AB103" t="s">
        <v>40</v>
      </c>
      <c r="AC103" t="s">
        <v>40</v>
      </c>
      <c r="AD103" t="s">
        <v>45</v>
      </c>
      <c r="AE103" t="s">
        <v>46</v>
      </c>
      <c r="AF103" t="s">
        <v>66</v>
      </c>
    </row>
    <row r="104" spans="1:32" x14ac:dyDescent="0.3">
      <c r="A104" s="16">
        <v>103</v>
      </c>
      <c r="B104" t="s">
        <v>31</v>
      </c>
      <c r="C104" t="s">
        <v>31</v>
      </c>
      <c r="D104" t="s">
        <v>48</v>
      </c>
      <c r="E104" t="s">
        <v>49</v>
      </c>
      <c r="F104" t="s">
        <v>34</v>
      </c>
      <c r="G104" t="s">
        <v>35</v>
      </c>
      <c r="H104" t="s">
        <v>50</v>
      </c>
      <c r="I104" t="s">
        <v>51</v>
      </c>
      <c r="J104" t="s">
        <v>44</v>
      </c>
      <c r="K104" t="s">
        <v>68</v>
      </c>
      <c r="L104" t="s">
        <v>40</v>
      </c>
      <c r="M104" t="s">
        <v>40</v>
      </c>
      <c r="N104" t="s">
        <v>40</v>
      </c>
      <c r="O104" t="s">
        <v>53</v>
      </c>
      <c r="P104" t="s">
        <v>40</v>
      </c>
      <c r="Q104" t="s">
        <v>40</v>
      </c>
      <c r="R104" t="s">
        <v>53</v>
      </c>
      <c r="S104" t="s">
        <v>45</v>
      </c>
      <c r="T104" t="s">
        <v>40</v>
      </c>
      <c r="U104" t="s">
        <v>45</v>
      </c>
      <c r="V104" t="s">
        <v>40</v>
      </c>
      <c r="W104" t="s">
        <v>64</v>
      </c>
      <c r="X104" t="s">
        <v>53</v>
      </c>
      <c r="Y104" t="s">
        <v>53</v>
      </c>
      <c r="Z104" t="s">
        <v>64</v>
      </c>
      <c r="AA104" t="s">
        <v>53</v>
      </c>
      <c r="AB104" t="s">
        <v>53</v>
      </c>
      <c r="AC104" t="s">
        <v>53</v>
      </c>
      <c r="AD104" t="s">
        <v>45</v>
      </c>
      <c r="AE104" t="s">
        <v>46</v>
      </c>
      <c r="AF104" t="s">
        <v>55</v>
      </c>
    </row>
    <row r="105" spans="1:32" x14ac:dyDescent="0.3">
      <c r="A105" s="16">
        <v>104</v>
      </c>
      <c r="B105" t="s">
        <v>31</v>
      </c>
      <c r="C105" t="s">
        <v>31</v>
      </c>
      <c r="D105" t="s">
        <v>48</v>
      </c>
      <c r="E105" t="s">
        <v>49</v>
      </c>
      <c r="F105" t="s">
        <v>34</v>
      </c>
      <c r="G105" t="s">
        <v>57</v>
      </c>
      <c r="H105" t="s">
        <v>50</v>
      </c>
      <c r="I105" t="s">
        <v>58</v>
      </c>
      <c r="J105" t="s">
        <v>44</v>
      </c>
      <c r="K105" t="s">
        <v>78</v>
      </c>
      <c r="L105" t="s">
        <v>53</v>
      </c>
      <c r="M105" t="s">
        <v>53</v>
      </c>
      <c r="N105" t="s">
        <v>53</v>
      </c>
      <c r="O105" t="s">
        <v>45</v>
      </c>
      <c r="P105" t="s">
        <v>45</v>
      </c>
      <c r="Q105" t="s">
        <v>40</v>
      </c>
      <c r="R105" t="s">
        <v>40</v>
      </c>
      <c r="S105" t="s">
        <v>40</v>
      </c>
      <c r="T105" t="s">
        <v>45</v>
      </c>
      <c r="U105" t="s">
        <v>64</v>
      </c>
      <c r="V105" t="s">
        <v>45</v>
      </c>
      <c r="W105" t="s">
        <v>45</v>
      </c>
      <c r="X105" t="s">
        <v>64</v>
      </c>
      <c r="Y105" t="s">
        <v>40</v>
      </c>
      <c r="Z105" t="s">
        <v>45</v>
      </c>
      <c r="AA105" t="s">
        <v>45</v>
      </c>
      <c r="AB105" t="s">
        <v>40</v>
      </c>
      <c r="AC105" t="s">
        <v>45</v>
      </c>
      <c r="AD105" t="s">
        <v>45</v>
      </c>
      <c r="AE105" t="s">
        <v>69</v>
      </c>
      <c r="AF105" t="s">
        <v>55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K73"/>
  <sheetViews>
    <sheetView topLeftCell="AA1" workbookViewId="0"/>
  </sheetViews>
  <sheetFormatPr defaultRowHeight="14.4" x14ac:dyDescent="0.3"/>
  <cols>
    <col min="1" max="1" width="8" bestFit="1" customWidth="1"/>
    <col min="2" max="2" width="21.88671875" bestFit="1" customWidth="1"/>
    <col min="3" max="3" width="19.44140625" bestFit="1" customWidth="1"/>
    <col min="4" max="4" width="34.5546875" bestFit="1" customWidth="1"/>
    <col min="5" max="5" width="6.5546875" bestFit="1" customWidth="1"/>
    <col min="6" max="6" width="10" bestFit="1" customWidth="1"/>
    <col min="7" max="7" width="28.88671875" bestFit="1" customWidth="1"/>
    <col min="8" max="8" width="39.88671875" bestFit="1" customWidth="1"/>
    <col min="9" max="9" width="20.33203125" bestFit="1" customWidth="1"/>
    <col min="10" max="10" width="30.44140625" bestFit="1" customWidth="1"/>
    <col min="11" max="11" width="33.44140625" bestFit="1" customWidth="1"/>
    <col min="12" max="30" width="26.88671875" bestFit="1" customWidth="1"/>
    <col min="31" max="32" width="20.6640625" bestFit="1" customWidth="1"/>
    <col min="33" max="35" width="26.88671875" bestFit="1" customWidth="1"/>
    <col min="36" max="37" width="20.6640625" bestFit="1" customWidth="1"/>
  </cols>
  <sheetData>
    <row r="1" spans="1:37" x14ac:dyDescent="0.3">
      <c r="A1" s="18" t="s">
        <v>116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  <c r="M1" s="18" t="s">
        <v>11</v>
      </c>
      <c r="N1" s="18" t="s">
        <v>12</v>
      </c>
      <c r="O1" s="18" t="s">
        <v>13</v>
      </c>
      <c r="P1" s="18" t="s">
        <v>14</v>
      </c>
      <c r="Q1" s="18" t="s">
        <v>15</v>
      </c>
      <c r="R1" s="18" t="s">
        <v>16</v>
      </c>
      <c r="S1" s="18" t="s">
        <v>17</v>
      </c>
      <c r="T1" s="18" t="s">
        <v>18</v>
      </c>
      <c r="U1" s="18" t="s">
        <v>19</v>
      </c>
      <c r="V1" s="18" t="s">
        <v>20</v>
      </c>
      <c r="W1" s="18" t="s">
        <v>21</v>
      </c>
      <c r="X1" s="18" t="s">
        <v>22</v>
      </c>
      <c r="Y1" s="18" t="s">
        <v>23</v>
      </c>
      <c r="Z1" s="18" t="s">
        <v>24</v>
      </c>
      <c r="AA1" s="18" t="s">
        <v>25</v>
      </c>
      <c r="AB1" s="18" t="s">
        <v>26</v>
      </c>
      <c r="AC1" s="18" t="s">
        <v>27</v>
      </c>
      <c r="AD1" s="18" t="s">
        <v>28</v>
      </c>
      <c r="AE1" s="18" t="s">
        <v>29</v>
      </c>
      <c r="AF1" s="19" t="s">
        <v>30</v>
      </c>
      <c r="AG1" s="1"/>
      <c r="AH1" s="1"/>
      <c r="AI1" s="1"/>
      <c r="AJ1" s="1"/>
      <c r="AK1" s="1"/>
    </row>
    <row r="2" spans="1:37" x14ac:dyDescent="0.3">
      <c r="A2" s="20">
        <v>8</v>
      </c>
      <c r="B2" s="21" t="s">
        <v>31</v>
      </c>
      <c r="C2" s="21" t="s">
        <v>31</v>
      </c>
      <c r="D2" s="21" t="s">
        <v>48</v>
      </c>
      <c r="E2" s="21" t="s">
        <v>49</v>
      </c>
      <c r="F2" s="21" t="s">
        <v>34</v>
      </c>
      <c r="G2" s="21" t="s">
        <v>35</v>
      </c>
      <c r="H2" s="21" t="s">
        <v>36</v>
      </c>
      <c r="I2" s="21" t="s">
        <v>51</v>
      </c>
      <c r="J2" s="21" t="s">
        <v>44</v>
      </c>
      <c r="K2" s="21" t="s">
        <v>39</v>
      </c>
      <c r="L2" s="21" t="s">
        <v>53</v>
      </c>
      <c r="M2" s="21" t="s">
        <v>53</v>
      </c>
      <c r="N2" s="21" t="s">
        <v>40</v>
      </c>
      <c r="O2" s="21" t="s">
        <v>45</v>
      </c>
      <c r="P2" s="21" t="s">
        <v>45</v>
      </c>
      <c r="Q2" s="21" t="s">
        <v>40</v>
      </c>
      <c r="R2" s="21" t="s">
        <v>40</v>
      </c>
      <c r="S2" s="21" t="s">
        <v>64</v>
      </c>
      <c r="T2" s="21" t="s">
        <v>40</v>
      </c>
      <c r="U2" s="21" t="s">
        <v>45</v>
      </c>
      <c r="V2" s="21" t="s">
        <v>45</v>
      </c>
      <c r="W2" s="21" t="s">
        <v>45</v>
      </c>
      <c r="X2" s="21" t="s">
        <v>53</v>
      </c>
      <c r="Y2" s="21" t="s">
        <v>53</v>
      </c>
      <c r="Z2" s="21" t="s">
        <v>64</v>
      </c>
      <c r="AA2" s="21" t="s">
        <v>53</v>
      </c>
      <c r="AB2" s="21" t="s">
        <v>53</v>
      </c>
      <c r="AC2" s="21" t="s">
        <v>53</v>
      </c>
      <c r="AD2" s="21" t="s">
        <v>45</v>
      </c>
      <c r="AE2" s="21" t="s">
        <v>54</v>
      </c>
      <c r="AF2" s="21" t="s">
        <v>47</v>
      </c>
    </row>
    <row r="3" spans="1:37" x14ac:dyDescent="0.3">
      <c r="A3" s="22">
        <v>13</v>
      </c>
      <c r="B3" s="2" t="s">
        <v>31</v>
      </c>
      <c r="C3" s="2" t="s">
        <v>31</v>
      </c>
      <c r="D3" s="2" t="s">
        <v>48</v>
      </c>
      <c r="E3" s="2" t="s">
        <v>67</v>
      </c>
      <c r="F3" s="2" t="s">
        <v>34</v>
      </c>
      <c r="G3" s="2" t="s">
        <v>43</v>
      </c>
      <c r="H3" s="2" t="s">
        <v>50</v>
      </c>
      <c r="I3" s="2" t="s">
        <v>58</v>
      </c>
      <c r="J3" s="2" t="s">
        <v>52</v>
      </c>
      <c r="K3" s="2" t="s">
        <v>68</v>
      </c>
      <c r="L3" s="2" t="s">
        <v>53</v>
      </c>
      <c r="M3" s="2" t="s">
        <v>53</v>
      </c>
      <c r="N3" s="2" t="s">
        <v>53</v>
      </c>
      <c r="O3" s="2" t="s">
        <v>40</v>
      </c>
      <c r="P3" s="2" t="s">
        <v>53</v>
      </c>
      <c r="Q3" s="2" t="s">
        <v>40</v>
      </c>
      <c r="R3" s="2" t="s">
        <v>53</v>
      </c>
      <c r="S3" s="2" t="s">
        <v>40</v>
      </c>
      <c r="T3" s="2" t="s">
        <v>40</v>
      </c>
      <c r="U3" s="2" t="s">
        <v>64</v>
      </c>
      <c r="V3" s="2" t="s">
        <v>64</v>
      </c>
      <c r="W3" s="2" t="s">
        <v>64</v>
      </c>
      <c r="X3" s="2" t="s">
        <v>64</v>
      </c>
      <c r="Y3" s="2" t="s">
        <v>53</v>
      </c>
      <c r="Z3" s="2" t="s">
        <v>64</v>
      </c>
      <c r="AA3" s="2" t="s">
        <v>40</v>
      </c>
      <c r="AB3" s="2" t="s">
        <v>40</v>
      </c>
      <c r="AC3" s="2" t="s">
        <v>40</v>
      </c>
      <c r="AD3" s="2" t="s">
        <v>45</v>
      </c>
      <c r="AE3" s="2" t="s">
        <v>54</v>
      </c>
      <c r="AF3" s="2" t="s">
        <v>66</v>
      </c>
    </row>
    <row r="4" spans="1:37" x14ac:dyDescent="0.3">
      <c r="A4" s="23">
        <v>14</v>
      </c>
      <c r="B4" s="15" t="s">
        <v>31</v>
      </c>
      <c r="C4" s="15" t="s">
        <v>31</v>
      </c>
      <c r="D4" s="15" t="s">
        <v>48</v>
      </c>
      <c r="E4" s="15" t="s">
        <v>67</v>
      </c>
      <c r="F4" s="15" t="s">
        <v>34</v>
      </c>
      <c r="G4" s="15" t="s">
        <v>35</v>
      </c>
      <c r="H4" s="15" t="s">
        <v>50</v>
      </c>
      <c r="I4" s="15" t="s">
        <v>58</v>
      </c>
      <c r="J4" s="15" t="s">
        <v>38</v>
      </c>
      <c r="K4" s="15" t="s">
        <v>68</v>
      </c>
      <c r="L4" s="15" t="s">
        <v>53</v>
      </c>
      <c r="M4" s="15" t="s">
        <v>53</v>
      </c>
      <c r="N4" s="15" t="s">
        <v>40</v>
      </c>
      <c r="O4" s="15" t="s">
        <v>40</v>
      </c>
      <c r="P4" s="15" t="s">
        <v>40</v>
      </c>
      <c r="Q4" s="15" t="s">
        <v>45</v>
      </c>
      <c r="R4" s="15" t="s">
        <v>45</v>
      </c>
      <c r="S4" s="15" t="s">
        <v>64</v>
      </c>
      <c r="T4" s="15" t="s">
        <v>64</v>
      </c>
      <c r="U4" s="15" t="s">
        <v>65</v>
      </c>
      <c r="V4" s="15" t="s">
        <v>65</v>
      </c>
      <c r="W4" s="15" t="s">
        <v>45</v>
      </c>
      <c r="X4" s="15" t="s">
        <v>64</v>
      </c>
      <c r="Y4" s="15" t="s">
        <v>64</v>
      </c>
      <c r="Z4" s="15" t="s">
        <v>64</v>
      </c>
      <c r="AA4" s="15" t="s">
        <v>53</v>
      </c>
      <c r="AB4" s="15" t="s">
        <v>53</v>
      </c>
      <c r="AC4" s="15" t="s">
        <v>40</v>
      </c>
      <c r="AD4" s="15" t="s">
        <v>45</v>
      </c>
      <c r="AE4" s="15" t="s">
        <v>61</v>
      </c>
      <c r="AF4" s="15" t="s">
        <v>61</v>
      </c>
    </row>
    <row r="5" spans="1:37" x14ac:dyDescent="0.3">
      <c r="A5" s="22">
        <v>15</v>
      </c>
      <c r="B5" s="2" t="s">
        <v>31</v>
      </c>
      <c r="C5" s="2" t="s">
        <v>31</v>
      </c>
      <c r="D5" s="2" t="s">
        <v>48</v>
      </c>
      <c r="E5" s="2" t="s">
        <v>49</v>
      </c>
      <c r="F5" s="2" t="s">
        <v>60</v>
      </c>
      <c r="G5" s="2" t="s">
        <v>57</v>
      </c>
      <c r="H5" s="2" t="s">
        <v>50</v>
      </c>
      <c r="I5" s="2" t="s">
        <v>51</v>
      </c>
      <c r="J5" s="2" t="s">
        <v>63</v>
      </c>
      <c r="K5" s="2" t="s">
        <v>70</v>
      </c>
      <c r="L5" s="2" t="s">
        <v>64</v>
      </c>
      <c r="M5" s="2" t="s">
        <v>40</v>
      </c>
      <c r="N5" s="2" t="s">
        <v>40</v>
      </c>
      <c r="O5" s="2" t="s">
        <v>45</v>
      </c>
      <c r="P5" s="2" t="s">
        <v>40</v>
      </c>
      <c r="Q5" s="2" t="s">
        <v>64</v>
      </c>
      <c r="R5" s="2" t="s">
        <v>40</v>
      </c>
      <c r="S5" s="2" t="s">
        <v>40</v>
      </c>
      <c r="T5" s="2" t="s">
        <v>45</v>
      </c>
      <c r="U5" s="2" t="s">
        <v>40</v>
      </c>
      <c r="V5" s="2" t="s">
        <v>64</v>
      </c>
      <c r="W5" s="2" t="s">
        <v>64</v>
      </c>
      <c r="X5" s="2" t="s">
        <v>40</v>
      </c>
      <c r="Y5" s="2" t="s">
        <v>40</v>
      </c>
      <c r="Z5" s="2" t="s">
        <v>64</v>
      </c>
      <c r="AA5" s="2" t="s">
        <v>40</v>
      </c>
      <c r="AB5" s="2" t="s">
        <v>40</v>
      </c>
      <c r="AC5" s="2" t="s">
        <v>40</v>
      </c>
      <c r="AD5" s="2" t="s">
        <v>45</v>
      </c>
      <c r="AE5" s="2" t="s">
        <v>46</v>
      </c>
      <c r="AF5" s="2" t="s">
        <v>42</v>
      </c>
    </row>
    <row r="6" spans="1:37" x14ac:dyDescent="0.3">
      <c r="A6" s="23">
        <v>16</v>
      </c>
      <c r="B6" s="15" t="s">
        <v>31</v>
      </c>
      <c r="C6" s="15" t="s">
        <v>31</v>
      </c>
      <c r="D6" s="15" t="s">
        <v>48</v>
      </c>
      <c r="E6" s="15" t="s">
        <v>33</v>
      </c>
      <c r="F6" s="15" t="s">
        <v>34</v>
      </c>
      <c r="G6" s="15" t="s">
        <v>43</v>
      </c>
      <c r="H6" s="15" t="s">
        <v>50</v>
      </c>
      <c r="I6" s="15" t="s">
        <v>62</v>
      </c>
      <c r="J6" s="15" t="s">
        <v>38</v>
      </c>
      <c r="K6" s="15" t="s">
        <v>39</v>
      </c>
      <c r="L6" s="15" t="s">
        <v>40</v>
      </c>
      <c r="M6" s="15" t="s">
        <v>53</v>
      </c>
      <c r="N6" s="15" t="s">
        <v>53</v>
      </c>
      <c r="O6" s="15" t="s">
        <v>40</v>
      </c>
      <c r="P6" s="15" t="s">
        <v>64</v>
      </c>
      <c r="Q6" s="15" t="s">
        <v>40</v>
      </c>
      <c r="R6" s="15" t="s">
        <v>53</v>
      </c>
      <c r="S6" s="15" t="s">
        <v>65</v>
      </c>
      <c r="T6" s="15" t="s">
        <v>40</v>
      </c>
      <c r="U6" s="15" t="s">
        <v>45</v>
      </c>
      <c r="V6" s="15" t="s">
        <v>45</v>
      </c>
      <c r="W6" s="15" t="s">
        <v>40</v>
      </c>
      <c r="X6" s="15" t="s">
        <v>53</v>
      </c>
      <c r="Y6" s="15" t="s">
        <v>45</v>
      </c>
      <c r="Z6" s="15" t="s">
        <v>64</v>
      </c>
      <c r="AA6" s="15" t="s">
        <v>45</v>
      </c>
      <c r="AB6" s="15" t="s">
        <v>40</v>
      </c>
      <c r="AC6" s="15" t="s">
        <v>40</v>
      </c>
      <c r="AD6" s="15" t="s">
        <v>45</v>
      </c>
      <c r="AE6" s="15" t="s">
        <v>46</v>
      </c>
      <c r="AF6" s="15" t="s">
        <v>66</v>
      </c>
    </row>
    <row r="7" spans="1:37" x14ac:dyDescent="0.3">
      <c r="A7" s="22">
        <v>17</v>
      </c>
      <c r="B7" s="2" t="s">
        <v>31</v>
      </c>
      <c r="C7" s="2" t="s">
        <v>31</v>
      </c>
      <c r="D7" s="2" t="s">
        <v>48</v>
      </c>
      <c r="E7" s="2" t="s">
        <v>33</v>
      </c>
      <c r="F7" s="2" t="s">
        <v>60</v>
      </c>
      <c r="G7" s="2" t="s">
        <v>35</v>
      </c>
      <c r="H7" s="2" t="s">
        <v>50</v>
      </c>
      <c r="I7" s="2" t="s">
        <v>51</v>
      </c>
      <c r="J7" s="2" t="s">
        <v>38</v>
      </c>
      <c r="K7" s="2" t="s">
        <v>39</v>
      </c>
      <c r="L7" s="2" t="s">
        <v>45</v>
      </c>
      <c r="M7" s="2" t="s">
        <v>40</v>
      </c>
      <c r="N7" s="2" t="s">
        <v>40</v>
      </c>
      <c r="O7" s="2" t="s">
        <v>40</v>
      </c>
      <c r="P7" s="2" t="s">
        <v>45</v>
      </c>
      <c r="Q7" s="2" t="s">
        <v>45</v>
      </c>
      <c r="R7" s="2" t="s">
        <v>40</v>
      </c>
      <c r="S7" s="2" t="s">
        <v>45</v>
      </c>
      <c r="T7" s="2" t="s">
        <v>40</v>
      </c>
      <c r="U7" s="2" t="s">
        <v>64</v>
      </c>
      <c r="V7" s="2" t="s">
        <v>64</v>
      </c>
      <c r="W7" s="2" t="s">
        <v>45</v>
      </c>
      <c r="X7" s="2" t="s">
        <v>45</v>
      </c>
      <c r="Y7" s="2" t="s">
        <v>45</v>
      </c>
      <c r="Z7" s="2" t="s">
        <v>40</v>
      </c>
      <c r="AA7" s="2" t="s">
        <v>40</v>
      </c>
      <c r="AB7" s="2" t="s">
        <v>40</v>
      </c>
      <c r="AC7" s="2" t="s">
        <v>45</v>
      </c>
      <c r="AD7" s="2" t="s">
        <v>45</v>
      </c>
      <c r="AE7" s="2" t="s">
        <v>54</v>
      </c>
      <c r="AF7" s="2" t="s">
        <v>47</v>
      </c>
    </row>
    <row r="8" spans="1:37" x14ac:dyDescent="0.3">
      <c r="A8" s="23">
        <v>18</v>
      </c>
      <c r="B8" s="15" t="s">
        <v>31</v>
      </c>
      <c r="C8" s="15" t="s">
        <v>31</v>
      </c>
      <c r="D8" s="15" t="s">
        <v>48</v>
      </c>
      <c r="E8" s="15" t="s">
        <v>33</v>
      </c>
      <c r="F8" s="15" t="s">
        <v>60</v>
      </c>
      <c r="G8" s="15" t="s">
        <v>35</v>
      </c>
      <c r="H8" s="15" t="s">
        <v>71</v>
      </c>
      <c r="I8" s="15" t="s">
        <v>62</v>
      </c>
      <c r="J8" s="15" t="s">
        <v>44</v>
      </c>
      <c r="K8" s="15" t="s">
        <v>68</v>
      </c>
      <c r="L8" s="15" t="s">
        <v>45</v>
      </c>
      <c r="M8" s="15" t="s">
        <v>40</v>
      </c>
      <c r="N8" s="15" t="s">
        <v>53</v>
      </c>
      <c r="O8" s="15" t="s">
        <v>40</v>
      </c>
      <c r="P8" s="15" t="s">
        <v>40</v>
      </c>
      <c r="Q8" s="15" t="s">
        <v>64</v>
      </c>
      <c r="R8" s="15" t="s">
        <v>53</v>
      </c>
      <c r="S8" s="15" t="s">
        <v>64</v>
      </c>
      <c r="T8" s="15" t="s">
        <v>53</v>
      </c>
      <c r="U8" s="15" t="s">
        <v>64</v>
      </c>
      <c r="V8" s="15" t="s">
        <v>64</v>
      </c>
      <c r="W8" s="15" t="s">
        <v>64</v>
      </c>
      <c r="X8" s="15" t="s">
        <v>40</v>
      </c>
      <c r="Y8" s="15" t="s">
        <v>40</v>
      </c>
      <c r="Z8" s="15" t="s">
        <v>64</v>
      </c>
      <c r="AA8" s="15" t="s">
        <v>40</v>
      </c>
      <c r="AB8" s="15" t="s">
        <v>53</v>
      </c>
      <c r="AC8" s="15" t="s">
        <v>53</v>
      </c>
      <c r="AD8" s="15" t="s">
        <v>45</v>
      </c>
      <c r="AE8" s="15" t="s">
        <v>61</v>
      </c>
      <c r="AF8" s="15" t="s">
        <v>61</v>
      </c>
    </row>
    <row r="9" spans="1:37" x14ac:dyDescent="0.3">
      <c r="A9" s="22">
        <v>19</v>
      </c>
      <c r="B9" s="2" t="s">
        <v>31</v>
      </c>
      <c r="C9" s="2" t="s">
        <v>31</v>
      </c>
      <c r="D9" s="2" t="s">
        <v>48</v>
      </c>
      <c r="E9" s="2" t="s">
        <v>33</v>
      </c>
      <c r="F9" s="2" t="s">
        <v>60</v>
      </c>
      <c r="G9" s="2" t="s">
        <v>72</v>
      </c>
      <c r="H9" s="2" t="s">
        <v>36</v>
      </c>
      <c r="I9" s="2" t="s">
        <v>51</v>
      </c>
      <c r="J9" s="2" t="s">
        <v>44</v>
      </c>
      <c r="K9" s="2" t="s">
        <v>68</v>
      </c>
      <c r="L9" s="2" t="s">
        <v>40</v>
      </c>
      <c r="M9" s="2" t="s">
        <v>40</v>
      </c>
      <c r="N9" s="2" t="s">
        <v>40</v>
      </c>
      <c r="O9" s="2" t="s">
        <v>45</v>
      </c>
      <c r="P9" s="2" t="s">
        <v>45</v>
      </c>
      <c r="Q9" s="2" t="s">
        <v>40</v>
      </c>
      <c r="R9" s="2" t="s">
        <v>53</v>
      </c>
      <c r="S9" s="2" t="s">
        <v>45</v>
      </c>
      <c r="T9" s="2" t="s">
        <v>64</v>
      </c>
      <c r="U9" s="2" t="s">
        <v>40</v>
      </c>
      <c r="V9" s="2" t="s">
        <v>65</v>
      </c>
      <c r="W9" s="2" t="s">
        <v>65</v>
      </c>
      <c r="X9" s="2" t="s">
        <v>45</v>
      </c>
      <c r="Y9" s="2" t="s">
        <v>40</v>
      </c>
      <c r="Z9" s="2" t="s">
        <v>64</v>
      </c>
      <c r="AA9" s="2" t="s">
        <v>40</v>
      </c>
      <c r="AB9" s="2" t="s">
        <v>40</v>
      </c>
      <c r="AC9" s="2" t="s">
        <v>40</v>
      </c>
      <c r="AD9" s="2" t="s">
        <v>45</v>
      </c>
      <c r="AE9" s="2" t="s">
        <v>41</v>
      </c>
      <c r="AF9" s="2" t="s">
        <v>47</v>
      </c>
    </row>
    <row r="10" spans="1:37" x14ac:dyDescent="0.3">
      <c r="A10" s="23">
        <v>20</v>
      </c>
      <c r="B10" s="15" t="s">
        <v>31</v>
      </c>
      <c r="C10" s="15" t="s">
        <v>31</v>
      </c>
      <c r="D10" s="15" t="s">
        <v>48</v>
      </c>
      <c r="E10" s="15" t="s">
        <v>33</v>
      </c>
      <c r="F10" s="15" t="s">
        <v>60</v>
      </c>
      <c r="G10" s="15" t="s">
        <v>43</v>
      </c>
      <c r="H10" s="15" t="s">
        <v>50</v>
      </c>
      <c r="I10" s="15" t="s">
        <v>58</v>
      </c>
      <c r="J10" s="15" t="s">
        <v>44</v>
      </c>
      <c r="K10" s="15" t="s">
        <v>39</v>
      </c>
      <c r="L10" s="15" t="s">
        <v>53</v>
      </c>
      <c r="M10" s="15" t="s">
        <v>53</v>
      </c>
      <c r="N10" s="15" t="s">
        <v>53</v>
      </c>
      <c r="O10" s="15" t="s">
        <v>53</v>
      </c>
      <c r="P10" s="15" t="s">
        <v>53</v>
      </c>
      <c r="Q10" s="15" t="s">
        <v>53</v>
      </c>
      <c r="R10" s="15" t="s">
        <v>53</v>
      </c>
      <c r="S10" s="15" t="s">
        <v>40</v>
      </c>
      <c r="T10" s="15" t="s">
        <v>64</v>
      </c>
      <c r="U10" s="15" t="s">
        <v>45</v>
      </c>
      <c r="V10" s="15" t="s">
        <v>45</v>
      </c>
      <c r="W10" s="15" t="s">
        <v>45</v>
      </c>
      <c r="X10" s="15" t="s">
        <v>53</v>
      </c>
      <c r="Y10" s="15" t="s">
        <v>53</v>
      </c>
      <c r="Z10" s="15" t="s">
        <v>53</v>
      </c>
      <c r="AA10" s="15" t="s">
        <v>45</v>
      </c>
      <c r="AB10" s="15" t="s">
        <v>40</v>
      </c>
      <c r="AC10" s="15" t="s">
        <v>65</v>
      </c>
      <c r="AD10" s="15" t="s">
        <v>45</v>
      </c>
      <c r="AE10" s="15" t="s">
        <v>46</v>
      </c>
      <c r="AF10" s="15" t="s">
        <v>42</v>
      </c>
    </row>
    <row r="11" spans="1:37" x14ac:dyDescent="0.3">
      <c r="A11" s="22">
        <v>21</v>
      </c>
      <c r="B11" s="2" t="s">
        <v>31</v>
      </c>
      <c r="C11" s="2" t="s">
        <v>31</v>
      </c>
      <c r="D11" s="2" t="s">
        <v>48</v>
      </c>
      <c r="E11" s="2" t="s">
        <v>49</v>
      </c>
      <c r="F11" s="2" t="s">
        <v>34</v>
      </c>
      <c r="G11" s="2" t="s">
        <v>73</v>
      </c>
      <c r="H11" s="2" t="s">
        <v>50</v>
      </c>
      <c r="I11" s="2" t="s">
        <v>58</v>
      </c>
      <c r="J11" s="2" t="s">
        <v>52</v>
      </c>
      <c r="K11" s="2" t="s">
        <v>39</v>
      </c>
      <c r="L11" s="2" t="s">
        <v>40</v>
      </c>
      <c r="M11" s="2" t="s">
        <v>40</v>
      </c>
      <c r="N11" s="2" t="s">
        <v>40</v>
      </c>
      <c r="O11" s="2" t="s">
        <v>40</v>
      </c>
      <c r="P11" s="2" t="s">
        <v>45</v>
      </c>
      <c r="Q11" s="2" t="s">
        <v>40</v>
      </c>
      <c r="R11" s="2" t="s">
        <v>40</v>
      </c>
      <c r="S11" s="2" t="s">
        <v>40</v>
      </c>
      <c r="T11" s="2" t="s">
        <v>40</v>
      </c>
      <c r="U11" s="2" t="s">
        <v>64</v>
      </c>
      <c r="V11" s="2" t="s">
        <v>64</v>
      </c>
      <c r="W11" s="2" t="s">
        <v>64</v>
      </c>
      <c r="X11" s="2" t="s">
        <v>45</v>
      </c>
      <c r="Y11" s="2" t="s">
        <v>40</v>
      </c>
      <c r="Z11" s="2" t="s">
        <v>45</v>
      </c>
      <c r="AA11" s="2" t="s">
        <v>40</v>
      </c>
      <c r="AB11" s="2" t="s">
        <v>40</v>
      </c>
      <c r="AC11" s="2" t="s">
        <v>40</v>
      </c>
      <c r="AD11" s="2" t="s">
        <v>45</v>
      </c>
      <c r="AE11" s="2" t="s">
        <v>41</v>
      </c>
      <c r="AF11" s="2" t="s">
        <v>66</v>
      </c>
    </row>
    <row r="12" spans="1:37" x14ac:dyDescent="0.3">
      <c r="A12" s="23">
        <v>22</v>
      </c>
      <c r="B12" s="15" t="s">
        <v>31</v>
      </c>
      <c r="C12" s="15" t="s">
        <v>31</v>
      </c>
      <c r="D12" s="15" t="s">
        <v>48</v>
      </c>
      <c r="E12" s="15" t="s">
        <v>49</v>
      </c>
      <c r="F12" s="15" t="s">
        <v>60</v>
      </c>
      <c r="G12" s="15" t="s">
        <v>57</v>
      </c>
      <c r="H12" s="15" t="s">
        <v>36</v>
      </c>
      <c r="I12" s="15" t="s">
        <v>58</v>
      </c>
      <c r="J12" s="15" t="s">
        <v>63</v>
      </c>
      <c r="K12" s="15" t="s">
        <v>74</v>
      </c>
      <c r="L12" s="15" t="s">
        <v>40</v>
      </c>
      <c r="M12" s="15" t="s">
        <v>40</v>
      </c>
      <c r="N12" s="15" t="s">
        <v>40</v>
      </c>
      <c r="O12" s="15" t="s">
        <v>40</v>
      </c>
      <c r="P12" s="15" t="s">
        <v>45</v>
      </c>
      <c r="Q12" s="15" t="s">
        <v>40</v>
      </c>
      <c r="R12" s="15" t="s">
        <v>53</v>
      </c>
      <c r="S12" s="15" t="s">
        <v>40</v>
      </c>
      <c r="T12" s="15" t="s">
        <v>40</v>
      </c>
      <c r="U12" s="15" t="s">
        <v>45</v>
      </c>
      <c r="V12" s="15" t="s">
        <v>45</v>
      </c>
      <c r="W12" s="15" t="s">
        <v>64</v>
      </c>
      <c r="X12" s="15" t="s">
        <v>40</v>
      </c>
      <c r="Y12" s="15" t="s">
        <v>40</v>
      </c>
      <c r="Z12" s="15" t="s">
        <v>45</v>
      </c>
      <c r="AA12" s="15" t="s">
        <v>40</v>
      </c>
      <c r="AB12" s="15" t="s">
        <v>53</v>
      </c>
      <c r="AC12" s="15" t="s">
        <v>40</v>
      </c>
      <c r="AD12" s="15" t="s">
        <v>45</v>
      </c>
      <c r="AE12" s="15" t="s">
        <v>41</v>
      </c>
      <c r="AF12" s="15" t="s">
        <v>66</v>
      </c>
    </row>
    <row r="13" spans="1:37" x14ac:dyDescent="0.3">
      <c r="A13" s="22">
        <v>26</v>
      </c>
      <c r="B13" s="2" t="s">
        <v>31</v>
      </c>
      <c r="C13" s="2" t="s">
        <v>31</v>
      </c>
      <c r="D13" s="2" t="s">
        <v>48</v>
      </c>
      <c r="E13" s="2" t="s">
        <v>49</v>
      </c>
      <c r="F13" s="2" t="s">
        <v>60</v>
      </c>
      <c r="G13" s="2" t="s">
        <v>35</v>
      </c>
      <c r="H13" s="2" t="s">
        <v>50</v>
      </c>
      <c r="I13" s="2" t="s">
        <v>58</v>
      </c>
      <c r="J13" s="2" t="s">
        <v>52</v>
      </c>
      <c r="K13" s="2" t="s">
        <v>74</v>
      </c>
      <c r="L13" s="2" t="s">
        <v>40</v>
      </c>
      <c r="M13" s="2" t="s">
        <v>53</v>
      </c>
      <c r="N13" s="2" t="s">
        <v>53</v>
      </c>
      <c r="O13" s="2" t="s">
        <v>40</v>
      </c>
      <c r="P13" s="2" t="s">
        <v>45</v>
      </c>
      <c r="Q13" s="2" t="s">
        <v>40</v>
      </c>
      <c r="R13" s="2" t="s">
        <v>53</v>
      </c>
      <c r="S13" s="2" t="s">
        <v>40</v>
      </c>
      <c r="T13" s="2" t="s">
        <v>40</v>
      </c>
      <c r="U13" s="2" t="s">
        <v>45</v>
      </c>
      <c r="V13" s="2" t="s">
        <v>64</v>
      </c>
      <c r="W13" s="2" t="s">
        <v>64</v>
      </c>
      <c r="X13" s="2" t="s">
        <v>40</v>
      </c>
      <c r="Y13" s="2" t="s">
        <v>40</v>
      </c>
      <c r="Z13" s="2" t="s">
        <v>45</v>
      </c>
      <c r="AA13" s="2" t="s">
        <v>40</v>
      </c>
      <c r="AB13" s="2" t="s">
        <v>40</v>
      </c>
      <c r="AC13" s="2" t="s">
        <v>40</v>
      </c>
      <c r="AD13" s="2" t="s">
        <v>45</v>
      </c>
      <c r="AE13" s="2" t="s">
        <v>41</v>
      </c>
      <c r="AF13" s="2" t="s">
        <v>47</v>
      </c>
    </row>
    <row r="14" spans="1:37" x14ac:dyDescent="0.3">
      <c r="A14" s="23">
        <v>27</v>
      </c>
      <c r="B14" s="15" t="s">
        <v>31</v>
      </c>
      <c r="C14" s="15" t="s">
        <v>31</v>
      </c>
      <c r="D14" s="15" t="s">
        <v>48</v>
      </c>
      <c r="E14" s="15" t="s">
        <v>49</v>
      </c>
      <c r="F14" s="15" t="s">
        <v>60</v>
      </c>
      <c r="G14" s="15" t="s">
        <v>43</v>
      </c>
      <c r="H14" s="15" t="s">
        <v>50</v>
      </c>
      <c r="I14" s="15" t="s">
        <v>62</v>
      </c>
      <c r="J14" s="15" t="s">
        <v>63</v>
      </c>
      <c r="K14" s="15" t="s">
        <v>68</v>
      </c>
      <c r="L14" s="15" t="s">
        <v>40</v>
      </c>
      <c r="M14" s="15" t="s">
        <v>53</v>
      </c>
      <c r="N14" s="15" t="s">
        <v>40</v>
      </c>
      <c r="O14" s="15" t="s">
        <v>40</v>
      </c>
      <c r="P14" s="15" t="s">
        <v>40</v>
      </c>
      <c r="Q14" s="15" t="s">
        <v>40</v>
      </c>
      <c r="R14" s="15" t="s">
        <v>40</v>
      </c>
      <c r="S14" s="15" t="s">
        <v>65</v>
      </c>
      <c r="T14" s="15" t="s">
        <v>40</v>
      </c>
      <c r="U14" s="15" t="s">
        <v>65</v>
      </c>
      <c r="V14" s="15" t="s">
        <v>40</v>
      </c>
      <c r="W14" s="15" t="s">
        <v>65</v>
      </c>
      <c r="X14" s="15" t="s">
        <v>45</v>
      </c>
      <c r="Y14" s="15" t="s">
        <v>40</v>
      </c>
      <c r="Z14" s="15" t="s">
        <v>45</v>
      </c>
      <c r="AA14" s="15" t="s">
        <v>45</v>
      </c>
      <c r="AB14" s="15" t="s">
        <v>40</v>
      </c>
      <c r="AC14" s="15" t="s">
        <v>40</v>
      </c>
      <c r="AD14" s="15" t="s">
        <v>45</v>
      </c>
      <c r="AE14" s="15" t="s">
        <v>46</v>
      </c>
      <c r="AF14" s="15" t="s">
        <v>42</v>
      </c>
    </row>
    <row r="15" spans="1:37" x14ac:dyDescent="0.3">
      <c r="A15" s="22">
        <v>28</v>
      </c>
      <c r="B15" s="2" t="s">
        <v>31</v>
      </c>
      <c r="C15" s="2" t="s">
        <v>31</v>
      </c>
      <c r="D15" s="2" t="s">
        <v>48</v>
      </c>
      <c r="E15" s="2" t="s">
        <v>49</v>
      </c>
      <c r="F15" s="2" t="s">
        <v>34</v>
      </c>
      <c r="G15" s="2" t="s">
        <v>57</v>
      </c>
      <c r="H15" s="2" t="s">
        <v>50</v>
      </c>
      <c r="I15" s="2" t="s">
        <v>58</v>
      </c>
      <c r="J15" s="2" t="s">
        <v>63</v>
      </c>
      <c r="K15" s="2" t="s">
        <v>74</v>
      </c>
      <c r="L15" s="2" t="s">
        <v>40</v>
      </c>
      <c r="M15" s="2" t="s">
        <v>40</v>
      </c>
      <c r="N15" s="2" t="s">
        <v>40</v>
      </c>
      <c r="O15" s="2" t="s">
        <v>40</v>
      </c>
      <c r="P15" s="2" t="s">
        <v>40</v>
      </c>
      <c r="Q15" s="2" t="s">
        <v>40</v>
      </c>
      <c r="R15" s="2" t="s">
        <v>53</v>
      </c>
      <c r="S15" s="2" t="s">
        <v>45</v>
      </c>
      <c r="T15" s="2" t="s">
        <v>40</v>
      </c>
      <c r="U15" s="2" t="s">
        <v>40</v>
      </c>
      <c r="V15" s="2" t="s">
        <v>40</v>
      </c>
      <c r="W15" s="2" t="s">
        <v>40</v>
      </c>
      <c r="X15" s="2" t="s">
        <v>40</v>
      </c>
      <c r="Y15" s="2" t="s">
        <v>40</v>
      </c>
      <c r="Z15" s="2" t="s">
        <v>45</v>
      </c>
      <c r="AA15" s="2" t="s">
        <v>45</v>
      </c>
      <c r="AB15" s="2" t="s">
        <v>53</v>
      </c>
      <c r="AC15" s="2" t="s">
        <v>40</v>
      </c>
      <c r="AD15" s="2" t="s">
        <v>45</v>
      </c>
      <c r="AE15" s="2" t="s">
        <v>46</v>
      </c>
      <c r="AF15" s="2" t="s">
        <v>42</v>
      </c>
    </row>
    <row r="16" spans="1:37" x14ac:dyDescent="0.3">
      <c r="A16" s="23">
        <v>29</v>
      </c>
      <c r="B16" s="15" t="s">
        <v>31</v>
      </c>
      <c r="C16" s="15" t="s">
        <v>31</v>
      </c>
      <c r="D16" s="15" t="s">
        <v>48</v>
      </c>
      <c r="E16" s="15" t="s">
        <v>76</v>
      </c>
      <c r="F16" s="15" t="s">
        <v>34</v>
      </c>
      <c r="G16" s="15" t="s">
        <v>43</v>
      </c>
      <c r="H16" s="15" t="s">
        <v>50</v>
      </c>
      <c r="I16" s="15" t="s">
        <v>58</v>
      </c>
      <c r="J16" s="15" t="s">
        <v>77</v>
      </c>
      <c r="K16" s="15" t="s">
        <v>68</v>
      </c>
      <c r="L16" s="15" t="s">
        <v>53</v>
      </c>
      <c r="M16" s="15" t="s">
        <v>53</v>
      </c>
      <c r="N16" s="15" t="s">
        <v>53</v>
      </c>
      <c r="O16" s="15" t="s">
        <v>53</v>
      </c>
      <c r="P16" s="15" t="s">
        <v>45</v>
      </c>
      <c r="Q16" s="15" t="s">
        <v>40</v>
      </c>
      <c r="R16" s="15" t="s">
        <v>53</v>
      </c>
      <c r="S16" s="15" t="s">
        <v>40</v>
      </c>
      <c r="T16" s="15" t="s">
        <v>40</v>
      </c>
      <c r="U16" s="15" t="s">
        <v>40</v>
      </c>
      <c r="V16" s="15" t="s">
        <v>40</v>
      </c>
      <c r="W16" s="15" t="s">
        <v>40</v>
      </c>
      <c r="X16" s="15" t="s">
        <v>40</v>
      </c>
      <c r="Y16" s="15" t="s">
        <v>40</v>
      </c>
      <c r="Z16" s="15" t="s">
        <v>45</v>
      </c>
      <c r="AA16" s="15" t="s">
        <v>40</v>
      </c>
      <c r="AB16" s="15" t="s">
        <v>40</v>
      </c>
      <c r="AC16" s="15" t="s">
        <v>40</v>
      </c>
      <c r="AD16" s="15" t="s">
        <v>45</v>
      </c>
      <c r="AE16" s="15" t="s">
        <v>46</v>
      </c>
      <c r="AF16" s="15" t="s">
        <v>66</v>
      </c>
    </row>
    <row r="17" spans="1:32" x14ac:dyDescent="0.3">
      <c r="A17" s="22">
        <v>30</v>
      </c>
      <c r="B17" s="2" t="s">
        <v>31</v>
      </c>
      <c r="C17" s="2" t="s">
        <v>31</v>
      </c>
      <c r="D17" s="2" t="s">
        <v>48</v>
      </c>
      <c r="E17" s="2" t="s">
        <v>49</v>
      </c>
      <c r="F17" s="2" t="s">
        <v>34</v>
      </c>
      <c r="G17" s="2" t="s">
        <v>57</v>
      </c>
      <c r="H17" s="2" t="s">
        <v>50</v>
      </c>
      <c r="I17" s="2" t="s">
        <v>62</v>
      </c>
      <c r="J17" s="2" t="s">
        <v>44</v>
      </c>
      <c r="K17" s="2" t="s">
        <v>78</v>
      </c>
      <c r="L17" s="2" t="s">
        <v>53</v>
      </c>
      <c r="M17" s="2" t="s">
        <v>53</v>
      </c>
      <c r="N17" s="2" t="s">
        <v>53</v>
      </c>
      <c r="O17" s="2" t="s">
        <v>45</v>
      </c>
      <c r="P17" s="2" t="s">
        <v>45</v>
      </c>
      <c r="Q17" s="2" t="s">
        <v>45</v>
      </c>
      <c r="R17" s="2" t="s">
        <v>53</v>
      </c>
      <c r="S17" s="2" t="s">
        <v>53</v>
      </c>
      <c r="T17" s="2" t="s">
        <v>53</v>
      </c>
      <c r="U17" s="2" t="s">
        <v>65</v>
      </c>
      <c r="V17" s="2" t="s">
        <v>64</v>
      </c>
      <c r="W17" s="2" t="s">
        <v>45</v>
      </c>
      <c r="X17" s="2" t="s">
        <v>53</v>
      </c>
      <c r="Y17" s="2" t="s">
        <v>53</v>
      </c>
      <c r="Z17" s="2" t="s">
        <v>45</v>
      </c>
      <c r="AA17" s="2" t="s">
        <v>40</v>
      </c>
      <c r="AB17" s="2" t="s">
        <v>53</v>
      </c>
      <c r="AC17" s="2" t="s">
        <v>64</v>
      </c>
      <c r="AD17" s="2" t="s">
        <v>45</v>
      </c>
      <c r="AE17" s="2" t="s">
        <v>41</v>
      </c>
      <c r="AF17" s="2" t="s">
        <v>66</v>
      </c>
    </row>
    <row r="18" spans="1:32" x14ac:dyDescent="0.3">
      <c r="A18" s="23">
        <v>34</v>
      </c>
      <c r="B18" s="15" t="s">
        <v>31</v>
      </c>
      <c r="C18" s="15" t="s">
        <v>31</v>
      </c>
      <c r="D18" s="15" t="s">
        <v>48</v>
      </c>
      <c r="E18" s="15" t="s">
        <v>49</v>
      </c>
      <c r="F18" s="15" t="s">
        <v>60</v>
      </c>
      <c r="G18" s="15" t="s">
        <v>43</v>
      </c>
      <c r="H18" s="15" t="s">
        <v>50</v>
      </c>
      <c r="I18" s="15" t="s">
        <v>62</v>
      </c>
      <c r="J18" s="15" t="s">
        <v>63</v>
      </c>
      <c r="K18" s="15" t="s">
        <v>68</v>
      </c>
      <c r="L18" s="15" t="s">
        <v>40</v>
      </c>
      <c r="M18" s="15" t="s">
        <v>40</v>
      </c>
      <c r="N18" s="15" t="s">
        <v>40</v>
      </c>
      <c r="O18" s="15" t="s">
        <v>45</v>
      </c>
      <c r="P18" s="15" t="s">
        <v>45</v>
      </c>
      <c r="Q18" s="15" t="s">
        <v>40</v>
      </c>
      <c r="R18" s="15" t="s">
        <v>53</v>
      </c>
      <c r="S18" s="15" t="s">
        <v>40</v>
      </c>
      <c r="T18" s="15" t="s">
        <v>40</v>
      </c>
      <c r="U18" s="15" t="s">
        <v>40</v>
      </c>
      <c r="V18" s="15" t="s">
        <v>65</v>
      </c>
      <c r="W18" s="15" t="s">
        <v>40</v>
      </c>
      <c r="X18" s="15" t="s">
        <v>53</v>
      </c>
      <c r="Y18" s="15" t="s">
        <v>45</v>
      </c>
      <c r="Z18" s="15" t="s">
        <v>65</v>
      </c>
      <c r="AA18" s="15" t="s">
        <v>53</v>
      </c>
      <c r="AB18" s="15" t="s">
        <v>53</v>
      </c>
      <c r="AC18" s="15" t="s">
        <v>40</v>
      </c>
      <c r="AD18" s="15" t="s">
        <v>45</v>
      </c>
      <c r="AE18" s="15" t="s">
        <v>61</v>
      </c>
      <c r="AF18" s="15" t="s">
        <v>61</v>
      </c>
    </row>
    <row r="19" spans="1:32" x14ac:dyDescent="0.3">
      <c r="A19" s="22">
        <v>37</v>
      </c>
      <c r="B19" s="2" t="s">
        <v>31</v>
      </c>
      <c r="C19" s="2" t="s">
        <v>31</v>
      </c>
      <c r="D19" s="2" t="s">
        <v>48</v>
      </c>
      <c r="E19" s="2" t="s">
        <v>49</v>
      </c>
      <c r="F19" s="2" t="s">
        <v>34</v>
      </c>
      <c r="G19" s="2" t="s">
        <v>57</v>
      </c>
      <c r="H19" s="2" t="s">
        <v>50</v>
      </c>
      <c r="I19" s="2" t="s">
        <v>58</v>
      </c>
      <c r="J19" s="2" t="s">
        <v>63</v>
      </c>
      <c r="K19" s="2" t="s">
        <v>74</v>
      </c>
      <c r="L19" s="2" t="s">
        <v>40</v>
      </c>
      <c r="M19" s="2" t="s">
        <v>40</v>
      </c>
      <c r="N19" s="2" t="s">
        <v>40</v>
      </c>
      <c r="O19" s="2" t="s">
        <v>64</v>
      </c>
      <c r="P19" s="2" t="s">
        <v>53</v>
      </c>
      <c r="Q19" s="2" t="s">
        <v>64</v>
      </c>
      <c r="R19" s="2" t="s">
        <v>45</v>
      </c>
      <c r="S19" s="2" t="s">
        <v>65</v>
      </c>
      <c r="T19" s="2" t="s">
        <v>64</v>
      </c>
      <c r="U19" s="2" t="s">
        <v>64</v>
      </c>
      <c r="V19" s="2" t="s">
        <v>64</v>
      </c>
      <c r="W19" s="2" t="s">
        <v>65</v>
      </c>
      <c r="X19" s="2" t="s">
        <v>40</v>
      </c>
      <c r="Y19" s="2" t="s">
        <v>40</v>
      </c>
      <c r="Z19" s="2" t="s">
        <v>65</v>
      </c>
      <c r="AA19" s="2" t="s">
        <v>53</v>
      </c>
      <c r="AB19" s="2" t="s">
        <v>40</v>
      </c>
      <c r="AC19" s="2" t="s">
        <v>40</v>
      </c>
      <c r="AD19" s="2" t="s">
        <v>45</v>
      </c>
      <c r="AE19" s="2" t="s">
        <v>46</v>
      </c>
      <c r="AF19" s="2" t="s">
        <v>47</v>
      </c>
    </row>
    <row r="20" spans="1:32" x14ac:dyDescent="0.3">
      <c r="A20" s="23">
        <v>38</v>
      </c>
      <c r="B20" s="15" t="s">
        <v>31</v>
      </c>
      <c r="C20" s="15" t="s">
        <v>31</v>
      </c>
      <c r="D20" s="15" t="s">
        <v>48</v>
      </c>
      <c r="E20" s="15" t="s">
        <v>49</v>
      </c>
      <c r="F20" s="15" t="s">
        <v>60</v>
      </c>
      <c r="G20" s="15" t="s">
        <v>35</v>
      </c>
      <c r="H20" s="15" t="s">
        <v>50</v>
      </c>
      <c r="I20" s="15" t="s">
        <v>58</v>
      </c>
      <c r="J20" s="15" t="s">
        <v>52</v>
      </c>
      <c r="K20" s="15" t="s">
        <v>70</v>
      </c>
      <c r="L20" s="15" t="s">
        <v>53</v>
      </c>
      <c r="M20" s="15" t="s">
        <v>53</v>
      </c>
      <c r="N20" s="15" t="s">
        <v>53</v>
      </c>
      <c r="O20" s="15" t="s">
        <v>53</v>
      </c>
      <c r="P20" s="15" t="s">
        <v>53</v>
      </c>
      <c r="Q20" s="15" t="s">
        <v>45</v>
      </c>
      <c r="R20" s="15" t="s">
        <v>53</v>
      </c>
      <c r="S20" s="15" t="s">
        <v>40</v>
      </c>
      <c r="T20" s="15" t="s">
        <v>45</v>
      </c>
      <c r="U20" s="15" t="s">
        <v>64</v>
      </c>
      <c r="V20" s="15" t="s">
        <v>45</v>
      </c>
      <c r="W20" s="15" t="s">
        <v>45</v>
      </c>
      <c r="X20" s="15" t="s">
        <v>53</v>
      </c>
      <c r="Y20" s="15" t="s">
        <v>53</v>
      </c>
      <c r="Z20" s="15" t="s">
        <v>53</v>
      </c>
      <c r="AA20" s="15" t="s">
        <v>53</v>
      </c>
      <c r="AB20" s="15" t="s">
        <v>53</v>
      </c>
      <c r="AC20" s="15" t="s">
        <v>53</v>
      </c>
      <c r="AD20" s="15" t="s">
        <v>45</v>
      </c>
      <c r="AE20" s="15" t="s">
        <v>69</v>
      </c>
      <c r="AF20" s="15" t="s">
        <v>47</v>
      </c>
    </row>
    <row r="21" spans="1:32" x14ac:dyDescent="0.3">
      <c r="A21" s="22">
        <v>40</v>
      </c>
      <c r="B21" s="2" t="s">
        <v>31</v>
      </c>
      <c r="C21" s="2" t="s">
        <v>31</v>
      </c>
      <c r="D21" s="2" t="s">
        <v>48</v>
      </c>
      <c r="E21" s="2" t="s">
        <v>67</v>
      </c>
      <c r="F21" s="2" t="s">
        <v>60</v>
      </c>
      <c r="G21" s="2" t="s">
        <v>43</v>
      </c>
      <c r="H21" s="2" t="s">
        <v>50</v>
      </c>
      <c r="I21" s="2" t="s">
        <v>58</v>
      </c>
      <c r="J21" s="2" t="s">
        <v>77</v>
      </c>
      <c r="K21" s="2" t="s">
        <v>59</v>
      </c>
      <c r="L21" s="2" t="s">
        <v>40</v>
      </c>
      <c r="M21" s="2" t="s">
        <v>40</v>
      </c>
      <c r="N21" s="2" t="s">
        <v>40</v>
      </c>
      <c r="O21" s="2" t="s">
        <v>64</v>
      </c>
      <c r="P21" s="2" t="s">
        <v>40</v>
      </c>
      <c r="Q21" s="2" t="s">
        <v>40</v>
      </c>
      <c r="R21" s="2" t="s">
        <v>64</v>
      </c>
      <c r="S21" s="2" t="s">
        <v>64</v>
      </c>
      <c r="T21" s="2" t="s">
        <v>64</v>
      </c>
      <c r="U21" s="2" t="s">
        <v>64</v>
      </c>
      <c r="V21" s="2" t="s">
        <v>40</v>
      </c>
      <c r="W21" s="2" t="s">
        <v>40</v>
      </c>
      <c r="X21" s="2" t="s">
        <v>64</v>
      </c>
      <c r="Y21" s="2" t="s">
        <v>64</v>
      </c>
      <c r="Z21" s="2" t="s">
        <v>64</v>
      </c>
      <c r="AA21" s="2" t="s">
        <v>40</v>
      </c>
      <c r="AB21" s="2" t="s">
        <v>40</v>
      </c>
      <c r="AC21" s="2" t="s">
        <v>40</v>
      </c>
      <c r="AD21" s="2" t="s">
        <v>45</v>
      </c>
      <c r="AE21" s="2" t="s">
        <v>46</v>
      </c>
      <c r="AF21" s="2" t="s">
        <v>55</v>
      </c>
    </row>
    <row r="22" spans="1:32" x14ac:dyDescent="0.3">
      <c r="A22" s="23">
        <v>41</v>
      </c>
      <c r="B22" s="15" t="s">
        <v>31</v>
      </c>
      <c r="C22" s="15" t="s">
        <v>31</v>
      </c>
      <c r="D22" s="15" t="s">
        <v>48</v>
      </c>
      <c r="E22" s="15" t="s">
        <v>79</v>
      </c>
      <c r="F22" s="15" t="s">
        <v>60</v>
      </c>
      <c r="G22" s="15" t="s">
        <v>73</v>
      </c>
      <c r="H22" s="15" t="s">
        <v>50</v>
      </c>
      <c r="I22" s="15" t="s">
        <v>51</v>
      </c>
      <c r="J22" s="15" t="s">
        <v>77</v>
      </c>
      <c r="K22" s="15" t="s">
        <v>39</v>
      </c>
      <c r="L22" s="15" t="s">
        <v>40</v>
      </c>
      <c r="M22" s="15" t="s">
        <v>40</v>
      </c>
      <c r="N22" s="15" t="s">
        <v>40</v>
      </c>
      <c r="O22" s="15" t="s">
        <v>40</v>
      </c>
      <c r="P22" s="15" t="s">
        <v>40</v>
      </c>
      <c r="Q22" s="15" t="s">
        <v>40</v>
      </c>
      <c r="R22" s="15" t="s">
        <v>40</v>
      </c>
      <c r="S22" s="15" t="s">
        <v>40</v>
      </c>
      <c r="T22" s="15" t="s">
        <v>64</v>
      </c>
      <c r="U22" s="15" t="s">
        <v>40</v>
      </c>
      <c r="V22" s="15" t="s">
        <v>40</v>
      </c>
      <c r="W22" s="15" t="s">
        <v>40</v>
      </c>
      <c r="X22" s="15" t="s">
        <v>40</v>
      </c>
      <c r="Y22" s="15" t="s">
        <v>40</v>
      </c>
      <c r="Z22" s="15" t="s">
        <v>64</v>
      </c>
      <c r="AA22" s="15" t="s">
        <v>40</v>
      </c>
      <c r="AB22" s="15" t="s">
        <v>40</v>
      </c>
      <c r="AC22" s="15" t="s">
        <v>40</v>
      </c>
      <c r="AD22" s="15" t="s">
        <v>45</v>
      </c>
      <c r="AE22" s="15" t="s">
        <v>46</v>
      </c>
      <c r="AF22" s="15" t="s">
        <v>66</v>
      </c>
    </row>
    <row r="23" spans="1:32" x14ac:dyDescent="0.3">
      <c r="A23" s="22">
        <v>42</v>
      </c>
      <c r="B23" s="2" t="s">
        <v>31</v>
      </c>
      <c r="C23" s="2" t="s">
        <v>31</v>
      </c>
      <c r="D23" s="2" t="s">
        <v>48</v>
      </c>
      <c r="E23" s="2" t="s">
        <v>67</v>
      </c>
      <c r="F23" s="2" t="s">
        <v>60</v>
      </c>
      <c r="G23" s="2" t="s">
        <v>43</v>
      </c>
      <c r="H23" s="2" t="s">
        <v>36</v>
      </c>
      <c r="I23" s="2" t="s">
        <v>58</v>
      </c>
      <c r="J23" s="2" t="s">
        <v>52</v>
      </c>
      <c r="K23" s="2" t="s">
        <v>78</v>
      </c>
      <c r="L23" s="2" t="s">
        <v>53</v>
      </c>
      <c r="M23" s="2" t="s">
        <v>53</v>
      </c>
      <c r="N23" s="2" t="s">
        <v>53</v>
      </c>
      <c r="O23" s="2" t="s">
        <v>53</v>
      </c>
      <c r="P23" s="2" t="s">
        <v>53</v>
      </c>
      <c r="Q23" s="2" t="s">
        <v>53</v>
      </c>
      <c r="R23" s="2" t="s">
        <v>53</v>
      </c>
      <c r="S23" s="2" t="s">
        <v>64</v>
      </c>
      <c r="T23" s="2" t="s">
        <v>64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45</v>
      </c>
      <c r="AE23" s="2" t="s">
        <v>41</v>
      </c>
      <c r="AF23" s="2" t="s">
        <v>47</v>
      </c>
    </row>
    <row r="24" spans="1:32" x14ac:dyDescent="0.3">
      <c r="A24" s="23">
        <v>43</v>
      </c>
      <c r="B24" s="15" t="s">
        <v>31</v>
      </c>
      <c r="C24" s="15" t="s">
        <v>31</v>
      </c>
      <c r="D24" s="15" t="s">
        <v>48</v>
      </c>
      <c r="E24" s="15" t="s">
        <v>49</v>
      </c>
      <c r="F24" s="15" t="s">
        <v>60</v>
      </c>
      <c r="G24" s="15" t="s">
        <v>43</v>
      </c>
      <c r="H24" s="15" t="s">
        <v>50</v>
      </c>
      <c r="I24" s="15" t="s">
        <v>71</v>
      </c>
      <c r="J24" s="15" t="s">
        <v>63</v>
      </c>
      <c r="K24" s="15" t="s">
        <v>39</v>
      </c>
      <c r="L24" s="15" t="s">
        <v>40</v>
      </c>
      <c r="M24" s="15" t="s">
        <v>53</v>
      </c>
      <c r="N24" s="15" t="s">
        <v>53</v>
      </c>
      <c r="O24" s="15" t="s">
        <v>45</v>
      </c>
      <c r="P24" s="15" t="s">
        <v>45</v>
      </c>
      <c r="Q24" s="15" t="s">
        <v>45</v>
      </c>
      <c r="R24" s="15" t="s">
        <v>53</v>
      </c>
      <c r="S24" s="15" t="s">
        <v>40</v>
      </c>
      <c r="T24" s="15" t="s">
        <v>40</v>
      </c>
      <c r="U24" s="15" t="s">
        <v>64</v>
      </c>
      <c r="V24" s="15" t="s">
        <v>64</v>
      </c>
      <c r="W24" s="15" t="s">
        <v>64</v>
      </c>
      <c r="X24" s="15" t="s">
        <v>45</v>
      </c>
      <c r="Y24" s="15" t="s">
        <v>45</v>
      </c>
      <c r="Z24" s="15" t="s">
        <v>40</v>
      </c>
      <c r="AA24" s="15" t="s">
        <v>40</v>
      </c>
      <c r="AB24" s="15" t="s">
        <v>40</v>
      </c>
      <c r="AC24" s="15" t="s">
        <v>45</v>
      </c>
      <c r="AD24" s="15" t="s">
        <v>45</v>
      </c>
      <c r="AE24" s="15" t="s">
        <v>46</v>
      </c>
      <c r="AF24" s="15" t="s">
        <v>47</v>
      </c>
    </row>
    <row r="25" spans="1:32" x14ac:dyDescent="0.3">
      <c r="A25" s="22">
        <v>44</v>
      </c>
      <c r="B25" s="2" t="s">
        <v>31</v>
      </c>
      <c r="C25" s="2" t="s">
        <v>31</v>
      </c>
      <c r="D25" s="2" t="s">
        <v>48</v>
      </c>
      <c r="E25" s="2" t="s">
        <v>76</v>
      </c>
      <c r="F25" s="2" t="s">
        <v>60</v>
      </c>
      <c r="G25" s="2" t="s">
        <v>43</v>
      </c>
      <c r="H25" s="2" t="s">
        <v>50</v>
      </c>
      <c r="I25" s="2" t="s">
        <v>58</v>
      </c>
      <c r="J25" s="2" t="s">
        <v>63</v>
      </c>
      <c r="K25" s="2" t="s">
        <v>68</v>
      </c>
      <c r="L25" s="2" t="s">
        <v>53</v>
      </c>
      <c r="M25" s="2" t="s">
        <v>53</v>
      </c>
      <c r="N25" s="2" t="s">
        <v>53</v>
      </c>
      <c r="O25" s="2" t="s">
        <v>40</v>
      </c>
      <c r="P25" s="2" t="s">
        <v>40</v>
      </c>
      <c r="Q25" s="2" t="s">
        <v>40</v>
      </c>
      <c r="R25" s="2" t="s">
        <v>53</v>
      </c>
      <c r="S25" s="2" t="s">
        <v>45</v>
      </c>
      <c r="T25" s="2" t="s">
        <v>40</v>
      </c>
      <c r="U25" s="2" t="s">
        <v>40</v>
      </c>
      <c r="V25" s="2" t="s">
        <v>40</v>
      </c>
      <c r="W25" s="2" t="s">
        <v>40</v>
      </c>
      <c r="X25" s="2" t="s">
        <v>45</v>
      </c>
      <c r="Y25" s="2" t="s">
        <v>53</v>
      </c>
      <c r="Z25" s="2" t="s">
        <v>40</v>
      </c>
      <c r="AA25" s="2" t="s">
        <v>40</v>
      </c>
      <c r="AB25" s="2" t="s">
        <v>53</v>
      </c>
      <c r="AC25" s="2" t="s">
        <v>40</v>
      </c>
      <c r="AD25" s="2" t="s">
        <v>45</v>
      </c>
      <c r="AE25" s="2" t="s">
        <v>69</v>
      </c>
      <c r="AF25" s="2" t="s">
        <v>47</v>
      </c>
    </row>
    <row r="26" spans="1:32" x14ac:dyDescent="0.3">
      <c r="A26" s="23">
        <v>45</v>
      </c>
      <c r="B26" s="15" t="s">
        <v>31</v>
      </c>
      <c r="C26" s="15" t="s">
        <v>31</v>
      </c>
      <c r="D26" s="15" t="s">
        <v>48</v>
      </c>
      <c r="E26" s="15" t="s">
        <v>49</v>
      </c>
      <c r="F26" s="15" t="s">
        <v>60</v>
      </c>
      <c r="G26" s="15" t="s">
        <v>43</v>
      </c>
      <c r="H26" s="15" t="s">
        <v>36</v>
      </c>
      <c r="I26" s="15" t="s">
        <v>58</v>
      </c>
      <c r="J26" s="15" t="s">
        <v>63</v>
      </c>
      <c r="K26" s="15" t="s">
        <v>68</v>
      </c>
      <c r="L26" s="15" t="s">
        <v>40</v>
      </c>
      <c r="M26" s="15" t="s">
        <v>53</v>
      </c>
      <c r="N26" s="15" t="s">
        <v>53</v>
      </c>
      <c r="O26" s="15" t="s">
        <v>53</v>
      </c>
      <c r="P26" s="15" t="s">
        <v>45</v>
      </c>
      <c r="Q26" s="15" t="s">
        <v>40</v>
      </c>
      <c r="R26" s="15" t="s">
        <v>53</v>
      </c>
      <c r="S26" s="15" t="s">
        <v>45</v>
      </c>
      <c r="T26" s="15" t="s">
        <v>64</v>
      </c>
      <c r="U26" s="15" t="s">
        <v>65</v>
      </c>
      <c r="V26" s="15" t="s">
        <v>45</v>
      </c>
      <c r="W26" s="15" t="s">
        <v>45</v>
      </c>
      <c r="X26" s="15" t="s">
        <v>65</v>
      </c>
      <c r="Y26" s="15" t="s">
        <v>53</v>
      </c>
      <c r="Z26" s="15" t="s">
        <v>53</v>
      </c>
      <c r="AA26" s="15" t="s">
        <v>45</v>
      </c>
      <c r="AB26" s="15" t="s">
        <v>53</v>
      </c>
      <c r="AC26" s="15" t="s">
        <v>45</v>
      </c>
      <c r="AD26" s="15" t="s">
        <v>45</v>
      </c>
      <c r="AE26" s="15" t="s">
        <v>46</v>
      </c>
      <c r="AF26" s="15" t="s">
        <v>55</v>
      </c>
    </row>
    <row r="27" spans="1:32" x14ac:dyDescent="0.3">
      <c r="A27" s="22">
        <v>46</v>
      </c>
      <c r="B27" s="2" t="s">
        <v>31</v>
      </c>
      <c r="C27" s="2" t="s">
        <v>31</v>
      </c>
      <c r="D27" s="2" t="s">
        <v>48</v>
      </c>
      <c r="E27" s="2" t="s">
        <v>49</v>
      </c>
      <c r="F27" s="2" t="s">
        <v>60</v>
      </c>
      <c r="G27" s="2" t="s">
        <v>43</v>
      </c>
      <c r="H27" s="2" t="s">
        <v>50</v>
      </c>
      <c r="I27" s="2" t="s">
        <v>58</v>
      </c>
      <c r="J27" s="2" t="s">
        <v>63</v>
      </c>
      <c r="K27" s="2" t="s">
        <v>68</v>
      </c>
      <c r="L27" s="2" t="s">
        <v>65</v>
      </c>
      <c r="M27" s="2" t="s">
        <v>40</v>
      </c>
      <c r="N27" s="2" t="s">
        <v>45</v>
      </c>
      <c r="O27" s="2" t="s">
        <v>45</v>
      </c>
      <c r="P27" s="2" t="s">
        <v>64</v>
      </c>
      <c r="Q27" s="2" t="s">
        <v>65</v>
      </c>
      <c r="R27" s="2" t="s">
        <v>53</v>
      </c>
      <c r="S27" s="2" t="s">
        <v>53</v>
      </c>
      <c r="T27" s="2" t="s">
        <v>45</v>
      </c>
      <c r="U27" s="2" t="s">
        <v>45</v>
      </c>
      <c r="V27" s="2" t="s">
        <v>45</v>
      </c>
      <c r="W27" s="2" t="s">
        <v>45</v>
      </c>
      <c r="X27" s="2" t="s">
        <v>45</v>
      </c>
      <c r="Y27" s="2" t="s">
        <v>45</v>
      </c>
      <c r="Z27" s="2" t="s">
        <v>45</v>
      </c>
      <c r="AA27" s="2" t="s">
        <v>45</v>
      </c>
      <c r="AB27" s="2" t="s">
        <v>45</v>
      </c>
      <c r="AC27" s="2" t="s">
        <v>45</v>
      </c>
      <c r="AD27" s="2" t="s">
        <v>45</v>
      </c>
      <c r="AE27" s="2" t="s">
        <v>61</v>
      </c>
      <c r="AF27" s="2" t="s">
        <v>61</v>
      </c>
    </row>
    <row r="28" spans="1:32" x14ac:dyDescent="0.3">
      <c r="A28" s="23">
        <v>47</v>
      </c>
      <c r="B28" s="15" t="s">
        <v>31</v>
      </c>
      <c r="C28" s="15" t="s">
        <v>31</v>
      </c>
      <c r="D28" s="15" t="s">
        <v>48</v>
      </c>
      <c r="E28" s="15" t="s">
        <v>49</v>
      </c>
      <c r="F28" s="15" t="s">
        <v>60</v>
      </c>
      <c r="G28" s="15" t="s">
        <v>43</v>
      </c>
      <c r="H28" s="15" t="s">
        <v>50</v>
      </c>
      <c r="I28" s="15" t="s">
        <v>58</v>
      </c>
      <c r="J28" s="15" t="s">
        <v>52</v>
      </c>
      <c r="K28" s="15" t="s">
        <v>68</v>
      </c>
      <c r="L28" s="15" t="s">
        <v>40</v>
      </c>
      <c r="M28" s="15" t="s">
        <v>40</v>
      </c>
      <c r="N28" s="15" t="s">
        <v>40</v>
      </c>
      <c r="O28" s="15" t="s">
        <v>45</v>
      </c>
      <c r="P28" s="15" t="s">
        <v>40</v>
      </c>
      <c r="Q28" s="15" t="s">
        <v>40</v>
      </c>
      <c r="R28" s="15" t="s">
        <v>40</v>
      </c>
      <c r="S28" s="15" t="s">
        <v>64</v>
      </c>
      <c r="T28" s="15" t="s">
        <v>40</v>
      </c>
      <c r="U28" s="15" t="s">
        <v>40</v>
      </c>
      <c r="V28" s="15" t="s">
        <v>64</v>
      </c>
      <c r="W28" s="15" t="s">
        <v>64</v>
      </c>
      <c r="X28" s="15" t="s">
        <v>40</v>
      </c>
      <c r="Y28" s="15" t="s">
        <v>40</v>
      </c>
      <c r="Z28" s="15" t="s">
        <v>64</v>
      </c>
      <c r="AA28" s="15" t="s">
        <v>53</v>
      </c>
      <c r="AB28" s="15" t="s">
        <v>53</v>
      </c>
      <c r="AC28" s="15" t="s">
        <v>40</v>
      </c>
      <c r="AD28" s="15" t="s">
        <v>45</v>
      </c>
      <c r="AE28" s="15" t="s">
        <v>61</v>
      </c>
      <c r="AF28" s="15" t="s">
        <v>61</v>
      </c>
    </row>
    <row r="29" spans="1:32" x14ac:dyDescent="0.3">
      <c r="A29" s="22">
        <v>49</v>
      </c>
      <c r="B29" s="2" t="s">
        <v>31</v>
      </c>
      <c r="C29" s="2" t="s">
        <v>31</v>
      </c>
      <c r="D29" s="2" t="s">
        <v>48</v>
      </c>
      <c r="E29" s="2" t="s">
        <v>67</v>
      </c>
      <c r="F29" s="2" t="s">
        <v>34</v>
      </c>
      <c r="G29" s="2" t="s">
        <v>43</v>
      </c>
      <c r="H29" s="2" t="s">
        <v>50</v>
      </c>
      <c r="I29" s="2" t="s">
        <v>58</v>
      </c>
      <c r="J29" s="2" t="s">
        <v>77</v>
      </c>
      <c r="K29" s="2" t="s">
        <v>70</v>
      </c>
      <c r="L29" s="2" t="s">
        <v>40</v>
      </c>
      <c r="M29" s="2" t="s">
        <v>40</v>
      </c>
      <c r="N29" s="2" t="s">
        <v>40</v>
      </c>
      <c r="O29" s="2" t="s">
        <v>45</v>
      </c>
      <c r="P29" s="2" t="s">
        <v>45</v>
      </c>
      <c r="Q29" s="2" t="s">
        <v>64</v>
      </c>
      <c r="R29" s="2" t="s">
        <v>40</v>
      </c>
      <c r="S29" s="2" t="s">
        <v>45</v>
      </c>
      <c r="T29" s="2" t="s">
        <v>40</v>
      </c>
      <c r="U29" s="2" t="s">
        <v>45</v>
      </c>
      <c r="V29" s="2" t="s">
        <v>45</v>
      </c>
      <c r="W29" s="2" t="s">
        <v>45</v>
      </c>
      <c r="X29" s="2" t="s">
        <v>45</v>
      </c>
      <c r="Y29" s="2" t="s">
        <v>40</v>
      </c>
      <c r="Z29" s="2" t="s">
        <v>64</v>
      </c>
      <c r="AA29" s="2" t="s">
        <v>40</v>
      </c>
      <c r="AB29" s="2" t="s">
        <v>40</v>
      </c>
      <c r="AC29" s="2" t="s">
        <v>40</v>
      </c>
      <c r="AD29" s="2" t="s">
        <v>45</v>
      </c>
      <c r="AE29" s="2" t="s">
        <v>61</v>
      </c>
      <c r="AF29" s="2" t="s">
        <v>61</v>
      </c>
    </row>
    <row r="30" spans="1:32" x14ac:dyDescent="0.3">
      <c r="A30" s="23">
        <v>50</v>
      </c>
      <c r="B30" s="15" t="s">
        <v>31</v>
      </c>
      <c r="C30" s="15" t="s">
        <v>31</v>
      </c>
      <c r="D30" s="15" t="s">
        <v>48</v>
      </c>
      <c r="E30" s="15" t="s">
        <v>76</v>
      </c>
      <c r="F30" s="15" t="s">
        <v>60</v>
      </c>
      <c r="G30" s="15" t="s">
        <v>43</v>
      </c>
      <c r="H30" s="15" t="s">
        <v>50</v>
      </c>
      <c r="I30" s="15" t="s">
        <v>62</v>
      </c>
      <c r="J30" s="15" t="s">
        <v>77</v>
      </c>
      <c r="K30" s="15" t="s">
        <v>68</v>
      </c>
      <c r="L30" s="15" t="s">
        <v>53</v>
      </c>
      <c r="M30" s="15" t="s">
        <v>53</v>
      </c>
      <c r="N30" s="15" t="s">
        <v>45</v>
      </c>
      <c r="O30" s="15" t="s">
        <v>45</v>
      </c>
      <c r="P30" s="15" t="s">
        <v>45</v>
      </c>
      <c r="Q30" s="15" t="s">
        <v>65</v>
      </c>
      <c r="R30" s="15" t="s">
        <v>40</v>
      </c>
      <c r="S30" s="15" t="s">
        <v>53</v>
      </c>
      <c r="T30" s="15" t="s">
        <v>64</v>
      </c>
      <c r="U30" s="15" t="s">
        <v>65</v>
      </c>
      <c r="V30" s="15" t="s">
        <v>65</v>
      </c>
      <c r="W30" s="15" t="s">
        <v>65</v>
      </c>
      <c r="X30" s="15" t="s">
        <v>65</v>
      </c>
      <c r="Y30" s="15" t="s">
        <v>53</v>
      </c>
      <c r="Z30" s="15" t="s">
        <v>64</v>
      </c>
      <c r="AA30" s="15" t="s">
        <v>40</v>
      </c>
      <c r="AB30" s="15" t="s">
        <v>45</v>
      </c>
      <c r="AC30" s="15" t="s">
        <v>40</v>
      </c>
      <c r="AD30" s="15" t="s">
        <v>45</v>
      </c>
      <c r="AE30" s="15" t="s">
        <v>61</v>
      </c>
      <c r="AF30" s="15" t="s">
        <v>47</v>
      </c>
    </row>
    <row r="31" spans="1:32" x14ac:dyDescent="0.3">
      <c r="A31" s="22">
        <v>51</v>
      </c>
      <c r="B31" s="2" t="s">
        <v>31</v>
      </c>
      <c r="C31" s="2" t="s">
        <v>31</v>
      </c>
      <c r="D31" s="2" t="s">
        <v>48</v>
      </c>
      <c r="E31" s="2" t="s">
        <v>49</v>
      </c>
      <c r="F31" s="2" t="s">
        <v>34</v>
      </c>
      <c r="G31" s="2" t="s">
        <v>57</v>
      </c>
      <c r="H31" s="2" t="s">
        <v>50</v>
      </c>
      <c r="I31" s="2" t="s">
        <v>58</v>
      </c>
      <c r="J31" s="2" t="s">
        <v>63</v>
      </c>
      <c r="K31" s="2" t="s">
        <v>70</v>
      </c>
      <c r="L31" s="2" t="s">
        <v>53</v>
      </c>
      <c r="M31" s="2" t="s">
        <v>53</v>
      </c>
      <c r="N31" s="2" t="s">
        <v>53</v>
      </c>
      <c r="O31" s="2" t="s">
        <v>53</v>
      </c>
      <c r="P31" s="2" t="s">
        <v>53</v>
      </c>
      <c r="Q31" s="2" t="s">
        <v>53</v>
      </c>
      <c r="R31" s="2" t="s">
        <v>53</v>
      </c>
      <c r="S31" s="2" t="s">
        <v>45</v>
      </c>
      <c r="T31" s="2" t="s">
        <v>40</v>
      </c>
      <c r="U31" s="2" t="s">
        <v>45</v>
      </c>
      <c r="V31" s="2" t="s">
        <v>40</v>
      </c>
      <c r="W31" s="2" t="s">
        <v>45</v>
      </c>
      <c r="X31" s="2" t="s">
        <v>45</v>
      </c>
      <c r="Y31" s="2" t="s">
        <v>45</v>
      </c>
      <c r="Z31" s="2" t="s">
        <v>64</v>
      </c>
      <c r="AA31" s="2" t="s">
        <v>53</v>
      </c>
      <c r="AB31" s="2" t="s">
        <v>53</v>
      </c>
      <c r="AC31" s="2" t="s">
        <v>53</v>
      </c>
      <c r="AD31" s="2" t="s">
        <v>45</v>
      </c>
      <c r="AE31" s="2" t="s">
        <v>41</v>
      </c>
      <c r="AF31" s="2" t="s">
        <v>66</v>
      </c>
    </row>
    <row r="32" spans="1:32" x14ac:dyDescent="0.3">
      <c r="A32" s="23">
        <v>52</v>
      </c>
      <c r="B32" s="15" t="s">
        <v>31</v>
      </c>
      <c r="C32" s="15" t="s">
        <v>31</v>
      </c>
      <c r="D32" s="15" t="s">
        <v>48</v>
      </c>
      <c r="E32" s="15" t="s">
        <v>33</v>
      </c>
      <c r="F32" s="15" t="s">
        <v>34</v>
      </c>
      <c r="G32" s="15" t="s">
        <v>35</v>
      </c>
      <c r="H32" s="15" t="s">
        <v>50</v>
      </c>
      <c r="I32" s="15" t="s">
        <v>58</v>
      </c>
      <c r="J32" s="15" t="s">
        <v>38</v>
      </c>
      <c r="K32" s="15" t="s">
        <v>78</v>
      </c>
      <c r="L32" s="15" t="s">
        <v>65</v>
      </c>
      <c r="M32" s="15" t="s">
        <v>40</v>
      </c>
      <c r="N32" s="15" t="s">
        <v>40</v>
      </c>
      <c r="O32" s="15" t="s">
        <v>40</v>
      </c>
      <c r="P32" s="15" t="s">
        <v>40</v>
      </c>
      <c r="Q32" s="15" t="s">
        <v>40</v>
      </c>
      <c r="R32" s="15" t="s">
        <v>40</v>
      </c>
      <c r="S32" s="15" t="s">
        <v>40</v>
      </c>
      <c r="T32" s="15" t="s">
        <v>64</v>
      </c>
      <c r="U32" s="15" t="s">
        <v>45</v>
      </c>
      <c r="V32" s="15" t="s">
        <v>45</v>
      </c>
      <c r="W32" s="15" t="s">
        <v>40</v>
      </c>
      <c r="X32" s="15" t="s">
        <v>64</v>
      </c>
      <c r="Y32" s="15" t="s">
        <v>45</v>
      </c>
      <c r="Z32" s="15" t="s">
        <v>45</v>
      </c>
      <c r="AA32" s="15" t="s">
        <v>40</v>
      </c>
      <c r="AB32" s="15" t="s">
        <v>40</v>
      </c>
      <c r="AC32" s="15" t="s">
        <v>45</v>
      </c>
      <c r="AD32" s="15" t="s">
        <v>45</v>
      </c>
      <c r="AE32" s="15" t="s">
        <v>61</v>
      </c>
      <c r="AF32" s="15" t="s">
        <v>47</v>
      </c>
    </row>
    <row r="33" spans="1:32" x14ac:dyDescent="0.3">
      <c r="A33" s="22">
        <v>53</v>
      </c>
      <c r="B33" s="2" t="s">
        <v>31</v>
      </c>
      <c r="C33" s="2" t="s">
        <v>31</v>
      </c>
      <c r="D33" s="2" t="s">
        <v>48</v>
      </c>
      <c r="E33" s="2" t="s">
        <v>49</v>
      </c>
      <c r="F33" s="2" t="s">
        <v>60</v>
      </c>
      <c r="G33" s="2" t="s">
        <v>57</v>
      </c>
      <c r="H33" s="2" t="s">
        <v>50</v>
      </c>
      <c r="I33" s="2" t="s">
        <v>51</v>
      </c>
      <c r="J33" s="2" t="s">
        <v>44</v>
      </c>
      <c r="K33" s="2" t="s">
        <v>59</v>
      </c>
      <c r="L33" s="2" t="s">
        <v>53</v>
      </c>
      <c r="M33" s="2" t="s">
        <v>53</v>
      </c>
      <c r="N33" s="2" t="s">
        <v>53</v>
      </c>
      <c r="O33" s="2" t="s">
        <v>40</v>
      </c>
      <c r="P33" s="2" t="s">
        <v>45</v>
      </c>
      <c r="Q33" s="2" t="s">
        <v>40</v>
      </c>
      <c r="R33" s="2" t="s">
        <v>53</v>
      </c>
      <c r="S33" s="2" t="s">
        <v>64</v>
      </c>
      <c r="T33" s="2" t="s">
        <v>40</v>
      </c>
      <c r="U33" s="2" t="s">
        <v>45</v>
      </c>
      <c r="V33" s="2" t="s">
        <v>40</v>
      </c>
      <c r="W33" s="2" t="s">
        <v>45</v>
      </c>
      <c r="X33" s="2" t="s">
        <v>53</v>
      </c>
      <c r="Y33" s="2" t="s">
        <v>40</v>
      </c>
      <c r="Z33" s="2" t="s">
        <v>65</v>
      </c>
      <c r="AA33" s="2" t="s">
        <v>53</v>
      </c>
      <c r="AB33" s="2" t="s">
        <v>53</v>
      </c>
      <c r="AC33" s="2" t="s">
        <v>53</v>
      </c>
      <c r="AD33" s="2" t="s">
        <v>45</v>
      </c>
      <c r="AE33" s="2" t="s">
        <v>69</v>
      </c>
      <c r="AF33" s="2" t="s">
        <v>42</v>
      </c>
    </row>
    <row r="34" spans="1:32" x14ac:dyDescent="0.3">
      <c r="A34" s="23">
        <v>54</v>
      </c>
      <c r="B34" s="15" t="s">
        <v>31</v>
      </c>
      <c r="C34" s="15" t="s">
        <v>31</v>
      </c>
      <c r="D34" s="15" t="s">
        <v>48</v>
      </c>
      <c r="E34" s="15" t="s">
        <v>49</v>
      </c>
      <c r="F34" s="15" t="s">
        <v>34</v>
      </c>
      <c r="G34" s="15" t="s">
        <v>57</v>
      </c>
      <c r="H34" s="15" t="s">
        <v>50</v>
      </c>
      <c r="I34" s="15" t="s">
        <v>51</v>
      </c>
      <c r="J34" s="15" t="s">
        <v>44</v>
      </c>
      <c r="K34" s="15" t="s">
        <v>68</v>
      </c>
      <c r="L34" s="15" t="s">
        <v>45</v>
      </c>
      <c r="M34" s="15" t="s">
        <v>45</v>
      </c>
      <c r="N34" s="15" t="s">
        <v>45</v>
      </c>
      <c r="O34" s="15" t="s">
        <v>45</v>
      </c>
      <c r="P34" s="15" t="s">
        <v>45</v>
      </c>
      <c r="Q34" s="15" t="s">
        <v>45</v>
      </c>
      <c r="R34" s="15" t="s">
        <v>45</v>
      </c>
      <c r="S34" s="15" t="s">
        <v>45</v>
      </c>
      <c r="T34" s="15" t="s">
        <v>45</v>
      </c>
      <c r="U34" s="15" t="s">
        <v>45</v>
      </c>
      <c r="V34" s="15" t="s">
        <v>45</v>
      </c>
      <c r="W34" s="15" t="s">
        <v>45</v>
      </c>
      <c r="X34" s="15" t="s">
        <v>45</v>
      </c>
      <c r="Y34" s="15" t="s">
        <v>45</v>
      </c>
      <c r="Z34" s="15" t="s">
        <v>45</v>
      </c>
      <c r="AA34" s="15" t="s">
        <v>45</v>
      </c>
      <c r="AB34" s="15" t="s">
        <v>45</v>
      </c>
      <c r="AC34" s="15" t="s">
        <v>45</v>
      </c>
      <c r="AD34" s="15" t="s">
        <v>45</v>
      </c>
      <c r="AE34" s="15" t="s">
        <v>69</v>
      </c>
      <c r="AF34" s="15" t="s">
        <v>47</v>
      </c>
    </row>
    <row r="35" spans="1:32" x14ac:dyDescent="0.3">
      <c r="A35" s="22">
        <v>55</v>
      </c>
      <c r="B35" s="2" t="s">
        <v>31</v>
      </c>
      <c r="C35" s="2" t="s">
        <v>31</v>
      </c>
      <c r="D35" s="2" t="s">
        <v>48</v>
      </c>
      <c r="E35" s="2" t="s">
        <v>79</v>
      </c>
      <c r="F35" s="2" t="s">
        <v>60</v>
      </c>
      <c r="G35" s="2" t="s">
        <v>73</v>
      </c>
      <c r="H35" s="2" t="s">
        <v>71</v>
      </c>
      <c r="I35" s="2" t="s">
        <v>58</v>
      </c>
      <c r="J35" s="2" t="s">
        <v>52</v>
      </c>
      <c r="K35" s="2" t="s">
        <v>39</v>
      </c>
      <c r="L35" s="2" t="s">
        <v>40</v>
      </c>
      <c r="M35" s="2" t="s">
        <v>40</v>
      </c>
      <c r="N35" s="2" t="s">
        <v>40</v>
      </c>
      <c r="O35" s="2" t="s">
        <v>53</v>
      </c>
      <c r="P35" s="2" t="s">
        <v>53</v>
      </c>
      <c r="Q35" s="2" t="s">
        <v>53</v>
      </c>
      <c r="R35" s="2" t="s">
        <v>53</v>
      </c>
      <c r="S35" s="2" t="s">
        <v>53</v>
      </c>
      <c r="T35" s="2" t="s">
        <v>53</v>
      </c>
      <c r="U35" s="2" t="s">
        <v>53</v>
      </c>
      <c r="V35" s="2" t="s">
        <v>65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45</v>
      </c>
      <c r="AE35" s="2" t="s">
        <v>54</v>
      </c>
      <c r="AF35" s="2" t="s">
        <v>61</v>
      </c>
    </row>
    <row r="36" spans="1:32" x14ac:dyDescent="0.3">
      <c r="A36" s="23">
        <v>57</v>
      </c>
      <c r="B36" s="15" t="s">
        <v>31</v>
      </c>
      <c r="C36" s="15" t="s">
        <v>31</v>
      </c>
      <c r="D36" s="15" t="s">
        <v>48</v>
      </c>
      <c r="E36" s="15" t="s">
        <v>33</v>
      </c>
      <c r="F36" s="15" t="s">
        <v>60</v>
      </c>
      <c r="G36" s="15" t="s">
        <v>35</v>
      </c>
      <c r="H36" s="15" t="s">
        <v>50</v>
      </c>
      <c r="I36" s="15" t="s">
        <v>51</v>
      </c>
      <c r="J36" s="15" t="s">
        <v>38</v>
      </c>
      <c r="K36" s="15" t="s">
        <v>39</v>
      </c>
      <c r="L36" s="15" t="s">
        <v>40</v>
      </c>
      <c r="M36" s="15" t="s">
        <v>53</v>
      </c>
      <c r="N36" s="15" t="s">
        <v>53</v>
      </c>
      <c r="O36" s="15" t="s">
        <v>45</v>
      </c>
      <c r="P36" s="15" t="s">
        <v>40</v>
      </c>
      <c r="Q36" s="15" t="s">
        <v>45</v>
      </c>
      <c r="R36" s="15" t="s">
        <v>53</v>
      </c>
      <c r="S36" s="15" t="s">
        <v>61</v>
      </c>
      <c r="T36" s="15" t="s">
        <v>64</v>
      </c>
      <c r="U36" s="15" t="s">
        <v>40</v>
      </c>
      <c r="V36" s="15" t="s">
        <v>64</v>
      </c>
      <c r="W36" s="15" t="s">
        <v>40</v>
      </c>
      <c r="X36" s="15" t="s">
        <v>40</v>
      </c>
      <c r="Y36" s="15" t="s">
        <v>40</v>
      </c>
      <c r="Z36" s="15" t="s">
        <v>53</v>
      </c>
      <c r="AA36" s="15" t="s">
        <v>40</v>
      </c>
      <c r="AB36" s="15" t="s">
        <v>40</v>
      </c>
      <c r="AC36" s="15" t="s">
        <v>45</v>
      </c>
      <c r="AD36" s="15" t="s">
        <v>45</v>
      </c>
      <c r="AE36" s="15" t="s">
        <v>54</v>
      </c>
      <c r="AF36" s="15" t="s">
        <v>47</v>
      </c>
    </row>
    <row r="37" spans="1:32" x14ac:dyDescent="0.3">
      <c r="A37" s="22">
        <v>58</v>
      </c>
      <c r="B37" s="2" t="s">
        <v>31</v>
      </c>
      <c r="C37" s="2" t="s">
        <v>31</v>
      </c>
      <c r="D37" s="2" t="s">
        <v>48</v>
      </c>
      <c r="E37" s="2" t="s">
        <v>49</v>
      </c>
      <c r="F37" s="2" t="s">
        <v>60</v>
      </c>
      <c r="G37" s="2" t="s">
        <v>57</v>
      </c>
      <c r="H37" s="2" t="s">
        <v>50</v>
      </c>
      <c r="I37" s="2" t="s">
        <v>62</v>
      </c>
      <c r="J37" s="2" t="s">
        <v>63</v>
      </c>
      <c r="K37" s="2" t="s">
        <v>78</v>
      </c>
      <c r="L37" s="2" t="s">
        <v>40</v>
      </c>
      <c r="M37" s="2" t="s">
        <v>40</v>
      </c>
      <c r="N37" s="2" t="s">
        <v>40</v>
      </c>
      <c r="O37" s="2" t="s">
        <v>40</v>
      </c>
      <c r="P37" s="2" t="s">
        <v>40</v>
      </c>
      <c r="Q37" s="2" t="s">
        <v>40</v>
      </c>
      <c r="R37" s="2" t="s">
        <v>40</v>
      </c>
      <c r="S37" s="2" t="s">
        <v>64</v>
      </c>
      <c r="T37" s="2" t="s">
        <v>64</v>
      </c>
      <c r="U37" s="2" t="s">
        <v>40</v>
      </c>
      <c r="V37" s="2" t="s">
        <v>45</v>
      </c>
      <c r="W37" s="2" t="s">
        <v>40</v>
      </c>
      <c r="X37" s="2" t="s">
        <v>40</v>
      </c>
      <c r="Y37" s="2" t="s">
        <v>40</v>
      </c>
      <c r="Z37" s="2" t="s">
        <v>64</v>
      </c>
      <c r="AA37" s="2" t="s">
        <v>40</v>
      </c>
      <c r="AB37" s="2" t="s">
        <v>40</v>
      </c>
      <c r="AC37" s="2" t="s">
        <v>40</v>
      </c>
      <c r="AD37" s="2" t="s">
        <v>45</v>
      </c>
      <c r="AE37" s="2" t="s">
        <v>41</v>
      </c>
      <c r="AF37" s="2" t="s">
        <v>61</v>
      </c>
    </row>
    <row r="38" spans="1:32" x14ac:dyDescent="0.3">
      <c r="A38" s="23">
        <v>59</v>
      </c>
      <c r="B38" s="15" t="s">
        <v>31</v>
      </c>
      <c r="C38" s="15" t="s">
        <v>31</v>
      </c>
      <c r="D38" s="15" t="s">
        <v>48</v>
      </c>
      <c r="E38" s="15" t="s">
        <v>49</v>
      </c>
      <c r="F38" s="15" t="s">
        <v>34</v>
      </c>
      <c r="G38" s="15" t="s">
        <v>43</v>
      </c>
      <c r="H38" s="15" t="s">
        <v>50</v>
      </c>
      <c r="I38" s="15" t="s">
        <v>58</v>
      </c>
      <c r="J38" s="15" t="s">
        <v>63</v>
      </c>
      <c r="K38" s="15" t="s">
        <v>68</v>
      </c>
      <c r="L38" s="15" t="s">
        <v>45</v>
      </c>
      <c r="M38" s="15" t="s">
        <v>40</v>
      </c>
      <c r="N38" s="15" t="s">
        <v>40</v>
      </c>
      <c r="O38" s="15" t="s">
        <v>45</v>
      </c>
      <c r="P38" s="15" t="s">
        <v>45</v>
      </c>
      <c r="Q38" s="15" t="s">
        <v>40</v>
      </c>
      <c r="R38" s="15" t="s">
        <v>40</v>
      </c>
      <c r="S38" s="15" t="s">
        <v>64</v>
      </c>
      <c r="T38" s="15" t="s">
        <v>40</v>
      </c>
      <c r="U38" s="15" t="s">
        <v>64</v>
      </c>
      <c r="V38" s="15" t="s">
        <v>64</v>
      </c>
      <c r="W38" s="15" t="s">
        <v>45</v>
      </c>
      <c r="X38" s="15" t="s">
        <v>40</v>
      </c>
      <c r="Y38" s="15" t="s">
        <v>40</v>
      </c>
      <c r="Z38" s="15" t="s">
        <v>40</v>
      </c>
      <c r="AA38" s="15" t="s">
        <v>45</v>
      </c>
      <c r="AB38" s="15" t="s">
        <v>45</v>
      </c>
      <c r="AC38" s="15" t="s">
        <v>64</v>
      </c>
      <c r="AD38" s="15" t="s">
        <v>45</v>
      </c>
      <c r="AE38" s="15" t="s">
        <v>41</v>
      </c>
      <c r="AF38" s="15" t="s">
        <v>66</v>
      </c>
    </row>
    <row r="39" spans="1:32" x14ac:dyDescent="0.3">
      <c r="A39" s="22">
        <v>62</v>
      </c>
      <c r="B39" s="2" t="s">
        <v>31</v>
      </c>
      <c r="C39" s="2" t="s">
        <v>31</v>
      </c>
      <c r="D39" s="2" t="s">
        <v>48</v>
      </c>
      <c r="E39" s="2" t="s">
        <v>49</v>
      </c>
      <c r="F39" s="2" t="s">
        <v>60</v>
      </c>
      <c r="G39" s="2" t="s">
        <v>35</v>
      </c>
      <c r="H39" s="2" t="s">
        <v>50</v>
      </c>
      <c r="I39" s="2" t="s">
        <v>58</v>
      </c>
      <c r="J39" s="2" t="s">
        <v>38</v>
      </c>
      <c r="K39" s="2" t="s">
        <v>68</v>
      </c>
      <c r="L39" s="2" t="s">
        <v>40</v>
      </c>
      <c r="M39" s="2" t="s">
        <v>40</v>
      </c>
      <c r="N39" s="2" t="s">
        <v>40</v>
      </c>
      <c r="O39" s="2" t="s">
        <v>45</v>
      </c>
      <c r="P39" s="2" t="s">
        <v>45</v>
      </c>
      <c r="Q39" s="2" t="s">
        <v>40</v>
      </c>
      <c r="R39" s="2" t="s">
        <v>40</v>
      </c>
      <c r="S39" s="2" t="s">
        <v>45</v>
      </c>
      <c r="T39" s="2" t="s">
        <v>40</v>
      </c>
      <c r="U39" s="2" t="s">
        <v>64</v>
      </c>
      <c r="V39" s="2" t="s">
        <v>40</v>
      </c>
      <c r="W39" s="2" t="s">
        <v>45</v>
      </c>
      <c r="X39" s="2" t="s">
        <v>64</v>
      </c>
      <c r="Y39" s="2" t="s">
        <v>40</v>
      </c>
      <c r="Z39" s="2" t="s">
        <v>40</v>
      </c>
      <c r="AA39" s="2" t="s">
        <v>45</v>
      </c>
      <c r="AB39" s="2" t="s">
        <v>40</v>
      </c>
      <c r="AC39" s="2" t="s">
        <v>45</v>
      </c>
      <c r="AD39" s="2" t="s">
        <v>45</v>
      </c>
      <c r="AE39" s="2" t="s">
        <v>54</v>
      </c>
      <c r="AF39" s="2" t="s">
        <v>66</v>
      </c>
    </row>
    <row r="40" spans="1:32" x14ac:dyDescent="0.3">
      <c r="A40" s="23">
        <v>64</v>
      </c>
      <c r="B40" s="15" t="s">
        <v>31</v>
      </c>
      <c r="C40" s="15" t="s">
        <v>31</v>
      </c>
      <c r="D40" s="15" t="s">
        <v>48</v>
      </c>
      <c r="E40" s="15" t="s">
        <v>49</v>
      </c>
      <c r="F40" s="15" t="s">
        <v>34</v>
      </c>
      <c r="G40" s="15" t="s">
        <v>35</v>
      </c>
      <c r="H40" s="15" t="s">
        <v>50</v>
      </c>
      <c r="I40" s="15" t="s">
        <v>58</v>
      </c>
      <c r="J40" s="15" t="s">
        <v>44</v>
      </c>
      <c r="K40" s="15" t="s">
        <v>68</v>
      </c>
      <c r="L40" s="15" t="s">
        <v>40</v>
      </c>
      <c r="M40" s="15" t="s">
        <v>40</v>
      </c>
      <c r="N40" s="15" t="s">
        <v>40</v>
      </c>
      <c r="O40" s="15" t="s">
        <v>45</v>
      </c>
      <c r="P40" s="15" t="s">
        <v>45</v>
      </c>
      <c r="Q40" s="15" t="s">
        <v>40</v>
      </c>
      <c r="R40" s="15" t="s">
        <v>53</v>
      </c>
      <c r="S40" s="15" t="s">
        <v>65</v>
      </c>
      <c r="T40" s="15" t="s">
        <v>45</v>
      </c>
      <c r="U40" s="15" t="s">
        <v>64</v>
      </c>
      <c r="V40" s="15" t="s">
        <v>64</v>
      </c>
      <c r="W40" s="15" t="s">
        <v>64</v>
      </c>
      <c r="X40" s="15" t="s">
        <v>40</v>
      </c>
      <c r="Y40" s="15" t="s">
        <v>53</v>
      </c>
      <c r="Z40" s="15" t="s">
        <v>64</v>
      </c>
      <c r="AA40" s="15" t="s">
        <v>45</v>
      </c>
      <c r="AB40" s="15" t="s">
        <v>40</v>
      </c>
      <c r="AC40" s="15" t="s">
        <v>40</v>
      </c>
      <c r="AD40" s="15" t="s">
        <v>45</v>
      </c>
      <c r="AE40" s="15" t="s">
        <v>46</v>
      </c>
      <c r="AF40" s="15" t="s">
        <v>61</v>
      </c>
    </row>
    <row r="41" spans="1:32" x14ac:dyDescent="0.3">
      <c r="A41" s="22">
        <v>66</v>
      </c>
      <c r="B41" s="2" t="s">
        <v>31</v>
      </c>
      <c r="C41" s="2" t="s">
        <v>31</v>
      </c>
      <c r="D41" s="2" t="s">
        <v>48</v>
      </c>
      <c r="E41" s="2" t="s">
        <v>49</v>
      </c>
      <c r="F41" s="2" t="s">
        <v>60</v>
      </c>
      <c r="G41" s="2" t="s">
        <v>57</v>
      </c>
      <c r="H41" s="2" t="s">
        <v>50</v>
      </c>
      <c r="I41" s="2" t="s">
        <v>58</v>
      </c>
      <c r="J41" s="2" t="s">
        <v>44</v>
      </c>
      <c r="K41" s="2" t="s">
        <v>78</v>
      </c>
      <c r="L41" s="2" t="s">
        <v>40</v>
      </c>
      <c r="M41" s="2" t="s">
        <v>40</v>
      </c>
      <c r="N41" s="2" t="s">
        <v>40</v>
      </c>
      <c r="O41" s="2" t="s">
        <v>40</v>
      </c>
      <c r="P41" s="2" t="s">
        <v>40</v>
      </c>
      <c r="Q41" s="2" t="s">
        <v>40</v>
      </c>
      <c r="R41" s="2" t="s">
        <v>40</v>
      </c>
      <c r="S41" s="2" t="s">
        <v>40</v>
      </c>
      <c r="T41" s="2" t="s">
        <v>40</v>
      </c>
      <c r="U41" s="2" t="s">
        <v>64</v>
      </c>
      <c r="V41" s="2" t="s">
        <v>40</v>
      </c>
      <c r="W41" s="2" t="s">
        <v>40</v>
      </c>
      <c r="X41" s="2" t="s">
        <v>64</v>
      </c>
      <c r="Y41" s="2" t="s">
        <v>40</v>
      </c>
      <c r="Z41" s="2" t="s">
        <v>40</v>
      </c>
      <c r="AA41" s="2" t="s">
        <v>40</v>
      </c>
      <c r="AB41" s="2" t="s">
        <v>40</v>
      </c>
      <c r="AC41" s="2" t="s">
        <v>40</v>
      </c>
      <c r="AD41" s="2" t="s">
        <v>45</v>
      </c>
      <c r="AE41" s="2" t="s">
        <v>69</v>
      </c>
      <c r="AF41" s="2" t="s">
        <v>47</v>
      </c>
    </row>
    <row r="42" spans="1:32" x14ac:dyDescent="0.3">
      <c r="A42" s="23">
        <v>67</v>
      </c>
      <c r="B42" s="15" t="s">
        <v>31</v>
      </c>
      <c r="C42" s="15" t="s">
        <v>31</v>
      </c>
      <c r="D42" s="15" t="s">
        <v>48</v>
      </c>
      <c r="E42" s="15" t="s">
        <v>49</v>
      </c>
      <c r="F42" s="15" t="s">
        <v>60</v>
      </c>
      <c r="G42" s="15" t="s">
        <v>57</v>
      </c>
      <c r="H42" s="15" t="s">
        <v>50</v>
      </c>
      <c r="I42" s="15" t="s">
        <v>58</v>
      </c>
      <c r="J42" s="15" t="s">
        <v>44</v>
      </c>
      <c r="K42" s="15" t="s">
        <v>70</v>
      </c>
      <c r="L42" s="15" t="s">
        <v>40</v>
      </c>
      <c r="M42" s="15" t="s">
        <v>40</v>
      </c>
      <c r="N42" s="15" t="s">
        <v>40</v>
      </c>
      <c r="O42" s="15" t="s">
        <v>45</v>
      </c>
      <c r="P42" s="15" t="s">
        <v>40</v>
      </c>
      <c r="Q42" s="15" t="s">
        <v>40</v>
      </c>
      <c r="R42" s="15" t="s">
        <v>40</v>
      </c>
      <c r="S42" s="15" t="s">
        <v>40</v>
      </c>
      <c r="T42" s="15" t="s">
        <v>40</v>
      </c>
      <c r="U42" s="15" t="s">
        <v>64</v>
      </c>
      <c r="V42" s="15" t="s">
        <v>64</v>
      </c>
      <c r="W42" s="15" t="s">
        <v>64</v>
      </c>
      <c r="X42" s="15" t="s">
        <v>64</v>
      </c>
      <c r="Y42" s="15" t="s">
        <v>40</v>
      </c>
      <c r="Z42" s="15" t="s">
        <v>40</v>
      </c>
      <c r="AA42" s="15" t="s">
        <v>40</v>
      </c>
      <c r="AB42" s="15" t="s">
        <v>40</v>
      </c>
      <c r="AC42" s="15" t="s">
        <v>45</v>
      </c>
      <c r="AD42" s="15" t="s">
        <v>45</v>
      </c>
      <c r="AE42" s="15" t="s">
        <v>41</v>
      </c>
      <c r="AF42" s="15" t="s">
        <v>47</v>
      </c>
    </row>
    <row r="43" spans="1:32" x14ac:dyDescent="0.3">
      <c r="A43" s="22">
        <v>68</v>
      </c>
      <c r="B43" s="2" t="s">
        <v>31</v>
      </c>
      <c r="C43" s="2" t="s">
        <v>31</v>
      </c>
      <c r="D43" s="2" t="s">
        <v>48</v>
      </c>
      <c r="E43" s="2" t="s">
        <v>76</v>
      </c>
      <c r="F43" s="2" t="s">
        <v>34</v>
      </c>
      <c r="G43" s="2" t="s">
        <v>43</v>
      </c>
      <c r="H43" s="2" t="s">
        <v>50</v>
      </c>
      <c r="I43" s="2" t="s">
        <v>58</v>
      </c>
      <c r="J43" s="2" t="s">
        <v>77</v>
      </c>
      <c r="K43" s="2" t="s">
        <v>78</v>
      </c>
      <c r="L43" s="2" t="s">
        <v>40</v>
      </c>
      <c r="M43" s="2" t="s">
        <v>40</v>
      </c>
      <c r="N43" s="2" t="s">
        <v>40</v>
      </c>
      <c r="O43" s="2" t="s">
        <v>40</v>
      </c>
      <c r="P43" s="2" t="s">
        <v>64</v>
      </c>
      <c r="Q43" s="2" t="s">
        <v>40</v>
      </c>
      <c r="R43" s="2" t="s">
        <v>40</v>
      </c>
      <c r="S43" s="2" t="s">
        <v>40</v>
      </c>
      <c r="T43" s="2" t="s">
        <v>53</v>
      </c>
      <c r="U43" s="2" t="s">
        <v>45</v>
      </c>
      <c r="V43" s="2" t="s">
        <v>64</v>
      </c>
      <c r="W43" s="2" t="s">
        <v>64</v>
      </c>
      <c r="X43" s="2" t="s">
        <v>40</v>
      </c>
      <c r="Y43" s="2" t="s">
        <v>40</v>
      </c>
      <c r="Z43" s="2" t="s">
        <v>64</v>
      </c>
      <c r="AA43" s="2" t="s">
        <v>40</v>
      </c>
      <c r="AB43" s="2" t="s">
        <v>40</v>
      </c>
      <c r="AC43" s="2" t="s">
        <v>40</v>
      </c>
      <c r="AD43" s="2" t="s">
        <v>45</v>
      </c>
      <c r="AE43" s="2" t="s">
        <v>41</v>
      </c>
      <c r="AF43" s="2" t="s">
        <v>42</v>
      </c>
    </row>
    <row r="44" spans="1:32" x14ac:dyDescent="0.3">
      <c r="A44" s="23">
        <v>70</v>
      </c>
      <c r="B44" s="15" t="s">
        <v>31</v>
      </c>
      <c r="C44" s="15" t="s">
        <v>31</v>
      </c>
      <c r="D44" s="15" t="s">
        <v>48</v>
      </c>
      <c r="E44" s="15" t="s">
        <v>33</v>
      </c>
      <c r="F44" s="15" t="s">
        <v>34</v>
      </c>
      <c r="G44" s="15" t="s">
        <v>43</v>
      </c>
      <c r="H44" s="15" t="s">
        <v>50</v>
      </c>
      <c r="I44" s="15" t="s">
        <v>58</v>
      </c>
      <c r="J44" s="15" t="s">
        <v>38</v>
      </c>
      <c r="K44" s="15" t="s">
        <v>39</v>
      </c>
      <c r="L44" s="15" t="s">
        <v>40</v>
      </c>
      <c r="M44" s="15" t="s">
        <v>40</v>
      </c>
      <c r="N44" s="15" t="s">
        <v>40</v>
      </c>
      <c r="O44" s="15" t="s">
        <v>45</v>
      </c>
      <c r="P44" s="15" t="s">
        <v>45</v>
      </c>
      <c r="Q44" s="15" t="s">
        <v>45</v>
      </c>
      <c r="R44" s="15" t="s">
        <v>53</v>
      </c>
      <c r="S44" s="15" t="s">
        <v>45</v>
      </c>
      <c r="T44" s="15" t="s">
        <v>40</v>
      </c>
      <c r="U44" s="15" t="s">
        <v>45</v>
      </c>
      <c r="V44" s="15" t="s">
        <v>45</v>
      </c>
      <c r="W44" s="15" t="s">
        <v>45</v>
      </c>
      <c r="X44" s="15" t="s">
        <v>45</v>
      </c>
      <c r="Y44" s="15" t="s">
        <v>45</v>
      </c>
      <c r="Z44" s="15" t="s">
        <v>64</v>
      </c>
      <c r="AA44" s="15" t="s">
        <v>40</v>
      </c>
      <c r="AB44" s="15" t="s">
        <v>40</v>
      </c>
      <c r="AC44" s="15" t="s">
        <v>45</v>
      </c>
      <c r="AD44" s="15" t="s">
        <v>45</v>
      </c>
      <c r="AE44" s="15" t="s">
        <v>61</v>
      </c>
      <c r="AF44" s="15" t="s">
        <v>61</v>
      </c>
    </row>
    <row r="45" spans="1:32" x14ac:dyDescent="0.3">
      <c r="A45" s="22">
        <v>71</v>
      </c>
      <c r="B45" s="2" t="s">
        <v>31</v>
      </c>
      <c r="C45" s="2" t="s">
        <v>31</v>
      </c>
      <c r="D45" s="2" t="s">
        <v>48</v>
      </c>
      <c r="E45" s="2" t="s">
        <v>49</v>
      </c>
      <c r="F45" s="2" t="s">
        <v>34</v>
      </c>
      <c r="G45" s="2" t="s">
        <v>35</v>
      </c>
      <c r="H45" s="2" t="s">
        <v>36</v>
      </c>
      <c r="I45" s="2" t="s">
        <v>58</v>
      </c>
      <c r="J45" s="2" t="s">
        <v>63</v>
      </c>
      <c r="K45" s="2" t="s">
        <v>78</v>
      </c>
      <c r="L45" s="2" t="s">
        <v>53</v>
      </c>
      <c r="M45" s="2" t="s">
        <v>53</v>
      </c>
      <c r="N45" s="2" t="s">
        <v>53</v>
      </c>
      <c r="O45" s="2" t="s">
        <v>45</v>
      </c>
      <c r="P45" s="2" t="s">
        <v>45</v>
      </c>
      <c r="Q45" s="2" t="s">
        <v>40</v>
      </c>
      <c r="R45" s="2" t="s">
        <v>53</v>
      </c>
      <c r="S45" s="2" t="s">
        <v>40</v>
      </c>
      <c r="T45" s="2" t="s">
        <v>45</v>
      </c>
      <c r="U45" s="2" t="s">
        <v>64</v>
      </c>
      <c r="V45" s="2" t="s">
        <v>40</v>
      </c>
      <c r="W45" s="2" t="s">
        <v>64</v>
      </c>
      <c r="X45" s="2" t="s">
        <v>53</v>
      </c>
      <c r="Y45" s="2" t="s">
        <v>53</v>
      </c>
      <c r="Z45" s="2" t="s">
        <v>65</v>
      </c>
      <c r="AA45" s="2" t="s">
        <v>53</v>
      </c>
      <c r="AB45" s="2" t="s">
        <v>53</v>
      </c>
      <c r="AC45" s="2" t="s">
        <v>53</v>
      </c>
      <c r="AD45" s="2" t="s">
        <v>45</v>
      </c>
      <c r="AE45" s="2" t="s">
        <v>54</v>
      </c>
      <c r="AF45" s="2" t="s">
        <v>66</v>
      </c>
    </row>
    <row r="46" spans="1:32" x14ac:dyDescent="0.3">
      <c r="A46" s="23">
        <v>73</v>
      </c>
      <c r="B46" s="15" t="s">
        <v>31</v>
      </c>
      <c r="C46" s="15" t="s">
        <v>31</v>
      </c>
      <c r="D46" s="15" t="s">
        <v>48</v>
      </c>
      <c r="E46" s="15" t="s">
        <v>67</v>
      </c>
      <c r="F46" s="15" t="s">
        <v>34</v>
      </c>
      <c r="G46" s="15" t="s">
        <v>35</v>
      </c>
      <c r="H46" s="15" t="s">
        <v>36</v>
      </c>
      <c r="I46" s="15" t="s">
        <v>58</v>
      </c>
      <c r="J46" s="15" t="s">
        <v>52</v>
      </c>
      <c r="K46" s="15" t="s">
        <v>68</v>
      </c>
      <c r="L46" s="15" t="s">
        <v>64</v>
      </c>
      <c r="M46" s="15" t="s">
        <v>40</v>
      </c>
      <c r="N46" s="15" t="s">
        <v>64</v>
      </c>
      <c r="O46" s="15" t="s">
        <v>40</v>
      </c>
      <c r="P46" s="15" t="s">
        <v>40</v>
      </c>
      <c r="Q46" s="15" t="s">
        <v>64</v>
      </c>
      <c r="R46" s="15" t="s">
        <v>40</v>
      </c>
      <c r="S46" s="15" t="s">
        <v>64</v>
      </c>
      <c r="T46" s="15" t="s">
        <v>45</v>
      </c>
      <c r="U46" s="15" t="s">
        <v>64</v>
      </c>
      <c r="V46" s="15" t="s">
        <v>64</v>
      </c>
      <c r="W46" s="15" t="s">
        <v>64</v>
      </c>
      <c r="X46" s="15" t="s">
        <v>40</v>
      </c>
      <c r="Y46" s="15" t="s">
        <v>45</v>
      </c>
      <c r="Z46" s="15" t="s">
        <v>64</v>
      </c>
      <c r="AA46" s="15" t="s">
        <v>40</v>
      </c>
      <c r="AB46" s="15" t="s">
        <v>40</v>
      </c>
      <c r="AC46" s="15" t="s">
        <v>53</v>
      </c>
      <c r="AD46" s="15" t="s">
        <v>45</v>
      </c>
      <c r="AE46" s="15" t="s">
        <v>46</v>
      </c>
      <c r="AF46" s="15" t="s">
        <v>66</v>
      </c>
    </row>
    <row r="47" spans="1:32" x14ac:dyDescent="0.3">
      <c r="A47" s="22">
        <v>75</v>
      </c>
      <c r="B47" s="2" t="s">
        <v>31</v>
      </c>
      <c r="C47" s="2" t="s">
        <v>31</v>
      </c>
      <c r="D47" s="2" t="s">
        <v>48</v>
      </c>
      <c r="E47" s="2" t="s">
        <v>49</v>
      </c>
      <c r="F47" s="2" t="s">
        <v>34</v>
      </c>
      <c r="G47" s="2" t="s">
        <v>57</v>
      </c>
      <c r="H47" s="2" t="s">
        <v>71</v>
      </c>
      <c r="I47" s="2" t="s">
        <v>58</v>
      </c>
      <c r="J47" s="2" t="s">
        <v>44</v>
      </c>
      <c r="K47" s="2" t="s">
        <v>68</v>
      </c>
      <c r="L47" s="2" t="s">
        <v>53</v>
      </c>
      <c r="M47" s="2" t="s">
        <v>53</v>
      </c>
      <c r="N47" s="2" t="s">
        <v>53</v>
      </c>
      <c r="O47" s="2" t="s">
        <v>40</v>
      </c>
      <c r="P47" s="2" t="s">
        <v>40</v>
      </c>
      <c r="Q47" s="2" t="s">
        <v>45</v>
      </c>
      <c r="R47" s="2" t="s">
        <v>53</v>
      </c>
      <c r="S47" s="2" t="s">
        <v>53</v>
      </c>
      <c r="T47" s="2" t="s">
        <v>40</v>
      </c>
      <c r="U47" s="2" t="s">
        <v>64</v>
      </c>
      <c r="V47" s="2" t="s">
        <v>40</v>
      </c>
      <c r="W47" s="2" t="s">
        <v>64</v>
      </c>
      <c r="X47" s="2" t="s">
        <v>64</v>
      </c>
      <c r="Y47" s="2" t="s">
        <v>40</v>
      </c>
      <c r="Z47" s="2" t="s">
        <v>40</v>
      </c>
      <c r="AA47" s="2" t="s">
        <v>40</v>
      </c>
      <c r="AB47" s="2" t="s">
        <v>40</v>
      </c>
      <c r="AC47" s="2" t="s">
        <v>40</v>
      </c>
      <c r="AD47" s="2" t="s">
        <v>45</v>
      </c>
      <c r="AE47" s="2" t="s">
        <v>46</v>
      </c>
      <c r="AF47" s="2" t="s">
        <v>66</v>
      </c>
    </row>
    <row r="48" spans="1:32" x14ac:dyDescent="0.3">
      <c r="A48" s="23">
        <v>76</v>
      </c>
      <c r="B48" s="15" t="s">
        <v>31</v>
      </c>
      <c r="C48" s="15" t="s">
        <v>31</v>
      </c>
      <c r="D48" s="15" t="s">
        <v>48</v>
      </c>
      <c r="E48" s="15" t="s">
        <v>33</v>
      </c>
      <c r="F48" s="15" t="s">
        <v>60</v>
      </c>
      <c r="G48" s="15" t="s">
        <v>43</v>
      </c>
      <c r="H48" s="15" t="s">
        <v>71</v>
      </c>
      <c r="I48" s="15" t="s">
        <v>62</v>
      </c>
      <c r="J48" s="15" t="s">
        <v>38</v>
      </c>
      <c r="K48" s="15" t="s">
        <v>78</v>
      </c>
      <c r="L48" s="15" t="s">
        <v>53</v>
      </c>
      <c r="M48" s="15" t="s">
        <v>53</v>
      </c>
      <c r="N48" s="15" t="s">
        <v>45</v>
      </c>
      <c r="O48" s="15" t="s">
        <v>45</v>
      </c>
      <c r="P48" s="15" t="s">
        <v>45</v>
      </c>
      <c r="Q48" s="15" t="s">
        <v>65</v>
      </c>
      <c r="R48" s="15" t="s">
        <v>45</v>
      </c>
      <c r="S48" s="15" t="s">
        <v>53</v>
      </c>
      <c r="T48" s="15" t="s">
        <v>45</v>
      </c>
      <c r="U48" s="15" t="s">
        <v>45</v>
      </c>
      <c r="V48" s="15" t="s">
        <v>45</v>
      </c>
      <c r="W48" s="15" t="s">
        <v>40</v>
      </c>
      <c r="X48" s="15" t="s">
        <v>45</v>
      </c>
      <c r="Y48" s="15" t="s">
        <v>40</v>
      </c>
      <c r="Z48" s="15" t="s">
        <v>64</v>
      </c>
      <c r="AA48" s="15" t="s">
        <v>53</v>
      </c>
      <c r="AB48" s="15" t="s">
        <v>53</v>
      </c>
      <c r="AC48" s="15" t="s">
        <v>45</v>
      </c>
      <c r="AD48" s="15" t="s">
        <v>45</v>
      </c>
      <c r="AE48" s="15" t="s">
        <v>46</v>
      </c>
      <c r="AF48" s="15" t="s">
        <v>47</v>
      </c>
    </row>
    <row r="49" spans="1:32" x14ac:dyDescent="0.3">
      <c r="A49" s="22">
        <v>78</v>
      </c>
      <c r="B49" s="2" t="s">
        <v>31</v>
      </c>
      <c r="C49" s="2" t="s">
        <v>31</v>
      </c>
      <c r="D49" s="2" t="s">
        <v>48</v>
      </c>
      <c r="E49" s="2" t="s">
        <v>33</v>
      </c>
      <c r="F49" s="2" t="s">
        <v>60</v>
      </c>
      <c r="G49" s="2" t="s">
        <v>35</v>
      </c>
      <c r="H49" s="2" t="s">
        <v>50</v>
      </c>
      <c r="I49" s="2" t="s">
        <v>80</v>
      </c>
      <c r="J49" s="2" t="s">
        <v>38</v>
      </c>
      <c r="K49" s="2" t="s">
        <v>68</v>
      </c>
      <c r="L49" s="2" t="s">
        <v>45</v>
      </c>
      <c r="M49" s="2" t="s">
        <v>40</v>
      </c>
      <c r="N49" s="2" t="s">
        <v>40</v>
      </c>
      <c r="O49" s="2" t="s">
        <v>40</v>
      </c>
      <c r="P49" s="2" t="s">
        <v>40</v>
      </c>
      <c r="Q49" s="2" t="s">
        <v>40</v>
      </c>
      <c r="R49" s="2" t="s">
        <v>40</v>
      </c>
      <c r="S49" s="2" t="s">
        <v>45</v>
      </c>
      <c r="T49" s="2" t="s">
        <v>40</v>
      </c>
      <c r="U49" s="2" t="s">
        <v>40</v>
      </c>
      <c r="V49" s="2" t="s">
        <v>40</v>
      </c>
      <c r="W49" s="2" t="s">
        <v>40</v>
      </c>
      <c r="X49" s="2" t="s">
        <v>45</v>
      </c>
      <c r="Y49" s="2" t="s">
        <v>40</v>
      </c>
      <c r="Z49" s="2" t="s">
        <v>64</v>
      </c>
      <c r="AA49" s="2" t="s">
        <v>53</v>
      </c>
      <c r="AB49" s="2" t="s">
        <v>53</v>
      </c>
      <c r="AC49" s="2" t="s">
        <v>64</v>
      </c>
      <c r="AD49" s="2" t="s">
        <v>45</v>
      </c>
      <c r="AE49" s="2" t="s">
        <v>46</v>
      </c>
      <c r="AF49" s="2" t="s">
        <v>47</v>
      </c>
    </row>
    <row r="50" spans="1:32" x14ac:dyDescent="0.3">
      <c r="A50" s="23">
        <v>80</v>
      </c>
      <c r="B50" s="15" t="s">
        <v>31</v>
      </c>
      <c r="C50" s="15" t="s">
        <v>31</v>
      </c>
      <c r="D50" s="15" t="s">
        <v>48</v>
      </c>
      <c r="E50" s="15" t="s">
        <v>49</v>
      </c>
      <c r="F50" s="15" t="s">
        <v>34</v>
      </c>
      <c r="G50" s="15" t="s">
        <v>73</v>
      </c>
      <c r="H50" s="15" t="s">
        <v>50</v>
      </c>
      <c r="I50" s="15" t="s">
        <v>58</v>
      </c>
      <c r="J50" s="15" t="s">
        <v>52</v>
      </c>
      <c r="K50" s="15" t="s">
        <v>39</v>
      </c>
      <c r="L50" s="15" t="s">
        <v>40</v>
      </c>
      <c r="M50" s="15" t="s">
        <v>40</v>
      </c>
      <c r="N50" s="15" t="s">
        <v>40</v>
      </c>
      <c r="O50" s="15" t="s">
        <v>40</v>
      </c>
      <c r="P50" s="15" t="s">
        <v>40</v>
      </c>
      <c r="Q50" s="15" t="s">
        <v>40</v>
      </c>
      <c r="R50" s="15" t="s">
        <v>40</v>
      </c>
      <c r="S50" s="15" t="s">
        <v>45</v>
      </c>
      <c r="T50" s="15" t="s">
        <v>40</v>
      </c>
      <c r="U50" s="15" t="s">
        <v>64</v>
      </c>
      <c r="V50" s="15" t="s">
        <v>64</v>
      </c>
      <c r="W50" s="15" t="s">
        <v>64</v>
      </c>
      <c r="X50" s="15" t="s">
        <v>40</v>
      </c>
      <c r="Y50" s="15" t="s">
        <v>40</v>
      </c>
      <c r="Z50" s="15" t="s">
        <v>64</v>
      </c>
      <c r="AA50" s="15" t="s">
        <v>40</v>
      </c>
      <c r="AB50" s="15" t="s">
        <v>40</v>
      </c>
      <c r="AC50" s="15" t="s">
        <v>40</v>
      </c>
      <c r="AD50" s="15" t="s">
        <v>45</v>
      </c>
      <c r="AE50" s="15" t="s">
        <v>54</v>
      </c>
      <c r="AF50" s="15" t="s">
        <v>61</v>
      </c>
    </row>
    <row r="51" spans="1:32" x14ac:dyDescent="0.3">
      <c r="A51" s="22">
        <v>81</v>
      </c>
      <c r="B51" s="2" t="s">
        <v>31</v>
      </c>
      <c r="C51" s="2" t="s">
        <v>31</v>
      </c>
      <c r="D51" s="2" t="s">
        <v>48</v>
      </c>
      <c r="E51" s="2" t="s">
        <v>33</v>
      </c>
      <c r="F51" s="2" t="s">
        <v>60</v>
      </c>
      <c r="G51" s="2" t="s">
        <v>35</v>
      </c>
      <c r="H51" s="2" t="s">
        <v>36</v>
      </c>
      <c r="I51" s="2" t="s">
        <v>62</v>
      </c>
      <c r="J51" s="2" t="s">
        <v>38</v>
      </c>
      <c r="K51" s="2" t="s">
        <v>78</v>
      </c>
      <c r="L51" s="2" t="s">
        <v>53</v>
      </c>
      <c r="M51" s="2" t="s">
        <v>53</v>
      </c>
      <c r="N51" s="2" t="s">
        <v>53</v>
      </c>
      <c r="O51" s="2" t="s">
        <v>40</v>
      </c>
      <c r="P51" s="2" t="s">
        <v>40</v>
      </c>
      <c r="Q51" s="2" t="s">
        <v>40</v>
      </c>
      <c r="R51" s="2" t="s">
        <v>53</v>
      </c>
      <c r="S51" s="2" t="s">
        <v>45</v>
      </c>
      <c r="T51" s="2" t="s">
        <v>53</v>
      </c>
      <c r="U51" s="2" t="s">
        <v>65</v>
      </c>
      <c r="V51" s="2" t="s">
        <v>65</v>
      </c>
      <c r="W51" s="2" t="s">
        <v>65</v>
      </c>
      <c r="X51" s="2" t="s">
        <v>64</v>
      </c>
      <c r="Y51" s="2" t="s">
        <v>64</v>
      </c>
      <c r="Z51" s="2" t="s">
        <v>65</v>
      </c>
      <c r="AA51" s="2" t="s">
        <v>53</v>
      </c>
      <c r="AB51" s="2" t="s">
        <v>53</v>
      </c>
      <c r="AC51" s="2" t="s">
        <v>53</v>
      </c>
      <c r="AD51" s="2" t="s">
        <v>45</v>
      </c>
      <c r="AE51" s="2" t="s">
        <v>81</v>
      </c>
      <c r="AF51" s="2" t="s">
        <v>42</v>
      </c>
    </row>
    <row r="52" spans="1:32" x14ac:dyDescent="0.3">
      <c r="A52" s="23">
        <v>82</v>
      </c>
      <c r="B52" s="15" t="s">
        <v>31</v>
      </c>
      <c r="C52" s="15" t="s">
        <v>31</v>
      </c>
      <c r="D52" s="15" t="s">
        <v>48</v>
      </c>
      <c r="E52" s="15" t="s">
        <v>33</v>
      </c>
      <c r="F52" s="15" t="s">
        <v>34</v>
      </c>
      <c r="G52" s="15" t="s">
        <v>43</v>
      </c>
      <c r="H52" s="15" t="s">
        <v>50</v>
      </c>
      <c r="I52" s="15" t="s">
        <v>37</v>
      </c>
      <c r="J52" s="15" t="s">
        <v>44</v>
      </c>
      <c r="K52" s="15" t="s">
        <v>39</v>
      </c>
      <c r="L52" s="15" t="s">
        <v>40</v>
      </c>
      <c r="M52" s="15" t="s">
        <v>53</v>
      </c>
      <c r="N52" s="15" t="s">
        <v>53</v>
      </c>
      <c r="O52" s="15" t="s">
        <v>53</v>
      </c>
      <c r="P52" s="15" t="s">
        <v>53</v>
      </c>
      <c r="Q52" s="15" t="s">
        <v>53</v>
      </c>
      <c r="R52" s="15" t="s">
        <v>53</v>
      </c>
      <c r="S52" s="15" t="s">
        <v>45</v>
      </c>
      <c r="T52" s="15" t="s">
        <v>40</v>
      </c>
      <c r="U52" s="15" t="s">
        <v>64</v>
      </c>
      <c r="V52" s="15" t="s">
        <v>65</v>
      </c>
      <c r="W52" s="15" t="s">
        <v>65</v>
      </c>
      <c r="X52" s="15" t="s">
        <v>40</v>
      </c>
      <c r="Y52" s="15" t="s">
        <v>53</v>
      </c>
      <c r="Z52" s="15" t="s">
        <v>45</v>
      </c>
      <c r="AA52" s="15" t="s">
        <v>40</v>
      </c>
      <c r="AB52" s="15" t="s">
        <v>40</v>
      </c>
      <c r="AC52" s="15" t="s">
        <v>40</v>
      </c>
      <c r="AD52" s="15" t="s">
        <v>45</v>
      </c>
      <c r="AE52" s="15" t="s">
        <v>46</v>
      </c>
      <c r="AF52" s="15" t="s">
        <v>47</v>
      </c>
    </row>
    <row r="53" spans="1:32" x14ac:dyDescent="0.3">
      <c r="A53" s="22">
        <v>83</v>
      </c>
      <c r="B53" s="2" t="s">
        <v>31</v>
      </c>
      <c r="C53" s="2" t="s">
        <v>31</v>
      </c>
      <c r="D53" s="2" t="s">
        <v>48</v>
      </c>
      <c r="E53" s="2" t="s">
        <v>33</v>
      </c>
      <c r="F53" s="2" t="s">
        <v>34</v>
      </c>
      <c r="G53" s="2" t="s">
        <v>57</v>
      </c>
      <c r="H53" s="2" t="s">
        <v>50</v>
      </c>
      <c r="I53" s="2" t="s">
        <v>62</v>
      </c>
      <c r="J53" s="2" t="s">
        <v>38</v>
      </c>
      <c r="K53" s="2" t="s">
        <v>78</v>
      </c>
      <c r="L53" s="2" t="s">
        <v>40</v>
      </c>
      <c r="M53" s="2" t="s">
        <v>40</v>
      </c>
      <c r="N53" s="2" t="s">
        <v>40</v>
      </c>
      <c r="O53" s="2" t="s">
        <v>40</v>
      </c>
      <c r="P53" s="2" t="s">
        <v>40</v>
      </c>
      <c r="Q53" s="2" t="s">
        <v>45</v>
      </c>
      <c r="R53" s="2" t="s">
        <v>45</v>
      </c>
      <c r="S53" s="2" t="s">
        <v>64</v>
      </c>
      <c r="T53" s="2" t="s">
        <v>64</v>
      </c>
      <c r="U53" s="2" t="s">
        <v>45</v>
      </c>
      <c r="V53" s="2" t="s">
        <v>40</v>
      </c>
      <c r="W53" s="2" t="s">
        <v>40</v>
      </c>
      <c r="X53" s="2" t="s">
        <v>64</v>
      </c>
      <c r="Y53" s="2" t="s">
        <v>45</v>
      </c>
      <c r="Z53" s="2" t="s">
        <v>64</v>
      </c>
      <c r="AA53" s="2" t="s">
        <v>40</v>
      </c>
      <c r="AB53" s="2" t="s">
        <v>40</v>
      </c>
      <c r="AC53" s="2" t="s">
        <v>40</v>
      </c>
      <c r="AD53" s="2" t="s">
        <v>45</v>
      </c>
      <c r="AE53" s="2" t="s">
        <v>61</v>
      </c>
      <c r="AF53" s="2" t="s">
        <v>47</v>
      </c>
    </row>
    <row r="54" spans="1:32" x14ac:dyDescent="0.3">
      <c r="A54" s="23">
        <v>84</v>
      </c>
      <c r="B54" s="15" t="s">
        <v>31</v>
      </c>
      <c r="C54" s="15" t="s">
        <v>31</v>
      </c>
      <c r="D54" s="15" t="s">
        <v>48</v>
      </c>
      <c r="E54" s="15" t="s">
        <v>49</v>
      </c>
      <c r="F54" s="15" t="s">
        <v>60</v>
      </c>
      <c r="G54" s="15" t="s">
        <v>57</v>
      </c>
      <c r="H54" s="15" t="s">
        <v>36</v>
      </c>
      <c r="I54" s="15" t="s">
        <v>80</v>
      </c>
      <c r="J54" s="15" t="s">
        <v>38</v>
      </c>
      <c r="K54" s="15" t="s">
        <v>68</v>
      </c>
      <c r="L54" s="15" t="s">
        <v>53</v>
      </c>
      <c r="M54" s="15" t="s">
        <v>53</v>
      </c>
      <c r="N54" s="15" t="s">
        <v>53</v>
      </c>
      <c r="O54" s="15" t="s">
        <v>53</v>
      </c>
      <c r="P54" s="15" t="s">
        <v>53</v>
      </c>
      <c r="Q54" s="15" t="s">
        <v>53</v>
      </c>
      <c r="R54" s="15" t="s">
        <v>53</v>
      </c>
      <c r="S54" s="15" t="s">
        <v>53</v>
      </c>
      <c r="T54" s="15" t="s">
        <v>53</v>
      </c>
      <c r="U54" s="15" t="s">
        <v>45</v>
      </c>
      <c r="V54" s="15" t="s">
        <v>53</v>
      </c>
      <c r="W54" s="15" t="s">
        <v>40</v>
      </c>
      <c r="X54" s="15" t="s">
        <v>53</v>
      </c>
      <c r="Y54" s="15" t="s">
        <v>53</v>
      </c>
      <c r="Z54" s="15" t="s">
        <v>64</v>
      </c>
      <c r="AA54" s="15" t="s">
        <v>53</v>
      </c>
      <c r="AB54" s="15" t="s">
        <v>53</v>
      </c>
      <c r="AC54" s="15" t="s">
        <v>53</v>
      </c>
      <c r="AD54" s="15" t="s">
        <v>45</v>
      </c>
      <c r="AE54" s="15" t="s">
        <v>54</v>
      </c>
      <c r="AF54" s="15" t="s">
        <v>66</v>
      </c>
    </row>
    <row r="55" spans="1:32" x14ac:dyDescent="0.3">
      <c r="A55" s="22">
        <v>85</v>
      </c>
      <c r="B55" s="2" t="s">
        <v>31</v>
      </c>
      <c r="C55" s="2" t="s">
        <v>31</v>
      </c>
      <c r="D55" s="2" t="s">
        <v>48</v>
      </c>
      <c r="E55" s="2" t="s">
        <v>67</v>
      </c>
      <c r="F55" s="2" t="s">
        <v>60</v>
      </c>
      <c r="G55" s="2" t="s">
        <v>57</v>
      </c>
      <c r="H55" s="2" t="s">
        <v>50</v>
      </c>
      <c r="I55" s="2" t="s">
        <v>62</v>
      </c>
      <c r="J55" s="2" t="s">
        <v>52</v>
      </c>
      <c r="K55" s="2" t="s">
        <v>68</v>
      </c>
      <c r="L55" s="2" t="s">
        <v>64</v>
      </c>
      <c r="M55" s="2" t="s">
        <v>53</v>
      </c>
      <c r="N55" s="2" t="s">
        <v>53</v>
      </c>
      <c r="O55" s="2" t="s">
        <v>40</v>
      </c>
      <c r="P55" s="2" t="s">
        <v>40</v>
      </c>
      <c r="Q55" s="2" t="s">
        <v>40</v>
      </c>
      <c r="R55" s="2" t="s">
        <v>53</v>
      </c>
      <c r="S55" s="2" t="s">
        <v>64</v>
      </c>
      <c r="T55" s="2" t="s">
        <v>53</v>
      </c>
      <c r="U55" s="2" t="s">
        <v>45</v>
      </c>
      <c r="V55" s="2" t="s">
        <v>45</v>
      </c>
      <c r="W55" s="2" t="s">
        <v>45</v>
      </c>
      <c r="X55" s="2" t="s">
        <v>40</v>
      </c>
      <c r="Y55" s="2" t="s">
        <v>40</v>
      </c>
      <c r="Z55" s="2" t="s">
        <v>64</v>
      </c>
      <c r="AA55" s="2" t="s">
        <v>53</v>
      </c>
      <c r="AB55" s="2" t="s">
        <v>53</v>
      </c>
      <c r="AC55" s="2" t="s">
        <v>53</v>
      </c>
      <c r="AD55" s="2" t="s">
        <v>45</v>
      </c>
      <c r="AE55" s="2" t="s">
        <v>54</v>
      </c>
      <c r="AF55" s="2" t="s">
        <v>42</v>
      </c>
    </row>
    <row r="56" spans="1:32" x14ac:dyDescent="0.3">
      <c r="A56" s="23">
        <v>86</v>
      </c>
      <c r="B56" s="15" t="s">
        <v>31</v>
      </c>
      <c r="C56" s="15" t="s">
        <v>31</v>
      </c>
      <c r="D56" s="15" t="s">
        <v>48</v>
      </c>
      <c r="E56" s="15" t="s">
        <v>49</v>
      </c>
      <c r="F56" s="15" t="s">
        <v>34</v>
      </c>
      <c r="G56" s="15" t="s">
        <v>57</v>
      </c>
      <c r="H56" s="15" t="s">
        <v>50</v>
      </c>
      <c r="I56" s="15" t="s">
        <v>71</v>
      </c>
      <c r="J56" s="15" t="s">
        <v>44</v>
      </c>
      <c r="K56" s="15" t="s">
        <v>70</v>
      </c>
      <c r="L56" s="15" t="s">
        <v>40</v>
      </c>
      <c r="M56" s="15" t="s">
        <v>45</v>
      </c>
      <c r="N56" s="15" t="s">
        <v>45</v>
      </c>
      <c r="O56" s="15" t="s">
        <v>40</v>
      </c>
      <c r="P56" s="15" t="s">
        <v>40</v>
      </c>
      <c r="Q56" s="15" t="s">
        <v>64</v>
      </c>
      <c r="R56" s="15" t="s">
        <v>40</v>
      </c>
      <c r="S56" s="15" t="s">
        <v>64</v>
      </c>
      <c r="T56" s="15" t="s">
        <v>64</v>
      </c>
      <c r="U56" s="15" t="s">
        <v>45</v>
      </c>
      <c r="V56" s="15" t="s">
        <v>45</v>
      </c>
      <c r="W56" s="15" t="s">
        <v>45</v>
      </c>
      <c r="X56" s="15" t="s">
        <v>40</v>
      </c>
      <c r="Y56" s="15" t="s">
        <v>45</v>
      </c>
      <c r="Z56" s="15" t="s">
        <v>65</v>
      </c>
      <c r="AA56" s="15" t="s">
        <v>53</v>
      </c>
      <c r="AB56" s="15" t="s">
        <v>53</v>
      </c>
      <c r="AC56" s="15" t="s">
        <v>40</v>
      </c>
      <c r="AD56" s="15" t="s">
        <v>45</v>
      </c>
      <c r="AE56" s="15" t="s">
        <v>46</v>
      </c>
      <c r="AF56" s="15" t="s">
        <v>55</v>
      </c>
    </row>
    <row r="57" spans="1:32" x14ac:dyDescent="0.3">
      <c r="A57" s="22">
        <v>87</v>
      </c>
      <c r="B57" s="2" t="s">
        <v>31</v>
      </c>
      <c r="C57" s="2" t="s">
        <v>31</v>
      </c>
      <c r="D57" s="2" t="s">
        <v>48</v>
      </c>
      <c r="E57" s="2" t="s">
        <v>49</v>
      </c>
      <c r="F57" s="2" t="s">
        <v>60</v>
      </c>
      <c r="G57" s="2" t="s">
        <v>57</v>
      </c>
      <c r="H57" s="2" t="s">
        <v>50</v>
      </c>
      <c r="I57" s="2" t="s">
        <v>58</v>
      </c>
      <c r="J57" s="2" t="s">
        <v>63</v>
      </c>
      <c r="K57" s="2" t="s">
        <v>78</v>
      </c>
      <c r="L57" s="2" t="s">
        <v>53</v>
      </c>
      <c r="M57" s="2" t="s">
        <v>53</v>
      </c>
      <c r="N57" s="2" t="s">
        <v>53</v>
      </c>
      <c r="O57" s="2" t="s">
        <v>53</v>
      </c>
      <c r="P57" s="2" t="s">
        <v>53</v>
      </c>
      <c r="Q57" s="2" t="s">
        <v>53</v>
      </c>
      <c r="R57" s="2" t="s">
        <v>53</v>
      </c>
      <c r="S57" s="2" t="s">
        <v>64</v>
      </c>
      <c r="T57" s="2" t="s">
        <v>40</v>
      </c>
      <c r="U57" s="2" t="s">
        <v>64</v>
      </c>
      <c r="V57" s="2" t="s">
        <v>40</v>
      </c>
      <c r="W57" s="2" t="s">
        <v>64</v>
      </c>
      <c r="X57" s="2" t="s">
        <v>53</v>
      </c>
      <c r="Y57" s="2" t="s">
        <v>40</v>
      </c>
      <c r="Z57" s="2" t="s">
        <v>65</v>
      </c>
      <c r="AA57" s="2" t="s">
        <v>40</v>
      </c>
      <c r="AB57" s="2" t="s">
        <v>40</v>
      </c>
      <c r="AC57" s="2" t="s">
        <v>40</v>
      </c>
      <c r="AD57" s="2" t="s">
        <v>45</v>
      </c>
      <c r="AE57" s="2" t="s">
        <v>41</v>
      </c>
      <c r="AF57" s="2" t="s">
        <v>66</v>
      </c>
    </row>
    <row r="58" spans="1:32" x14ac:dyDescent="0.3">
      <c r="A58" s="23">
        <v>88</v>
      </c>
      <c r="B58" s="15" t="s">
        <v>31</v>
      </c>
      <c r="C58" s="15" t="s">
        <v>31</v>
      </c>
      <c r="D58" s="15" t="s">
        <v>48</v>
      </c>
      <c r="E58" s="15" t="s">
        <v>49</v>
      </c>
      <c r="F58" s="15" t="s">
        <v>60</v>
      </c>
      <c r="G58" s="15" t="s">
        <v>35</v>
      </c>
      <c r="H58" s="15" t="s">
        <v>50</v>
      </c>
      <c r="I58" s="15" t="s">
        <v>58</v>
      </c>
      <c r="J58" s="15" t="s">
        <v>44</v>
      </c>
      <c r="K58" s="15" t="s">
        <v>78</v>
      </c>
      <c r="L58" s="15" t="s">
        <v>40</v>
      </c>
      <c r="M58" s="15" t="s">
        <v>40</v>
      </c>
      <c r="N58" s="15" t="s">
        <v>40</v>
      </c>
      <c r="O58" s="15" t="s">
        <v>45</v>
      </c>
      <c r="P58" s="15" t="s">
        <v>40</v>
      </c>
      <c r="Q58" s="15" t="s">
        <v>45</v>
      </c>
      <c r="R58" s="15" t="s">
        <v>53</v>
      </c>
      <c r="S58" s="15" t="s">
        <v>53</v>
      </c>
      <c r="T58" s="15" t="s">
        <v>45</v>
      </c>
      <c r="U58" s="15" t="s">
        <v>45</v>
      </c>
      <c r="V58" s="15" t="s">
        <v>40</v>
      </c>
      <c r="W58" s="15" t="s">
        <v>45</v>
      </c>
      <c r="X58" s="15" t="s">
        <v>45</v>
      </c>
      <c r="Y58" s="15" t="s">
        <v>45</v>
      </c>
      <c r="Z58" s="15" t="s">
        <v>64</v>
      </c>
      <c r="AA58" s="15" t="s">
        <v>40</v>
      </c>
      <c r="AB58" s="15" t="s">
        <v>40</v>
      </c>
      <c r="AC58" s="15" t="s">
        <v>40</v>
      </c>
      <c r="AD58" s="15" t="s">
        <v>45</v>
      </c>
      <c r="AE58" s="15" t="s">
        <v>46</v>
      </c>
      <c r="AF58" s="15" t="s">
        <v>66</v>
      </c>
    </row>
    <row r="59" spans="1:32" x14ac:dyDescent="0.3">
      <c r="A59" s="22">
        <v>89</v>
      </c>
      <c r="B59" s="2" t="s">
        <v>31</v>
      </c>
      <c r="C59" s="2" t="s">
        <v>31</v>
      </c>
      <c r="D59" s="2" t="s">
        <v>48</v>
      </c>
      <c r="E59" s="2" t="s">
        <v>67</v>
      </c>
      <c r="F59" s="2" t="s">
        <v>60</v>
      </c>
      <c r="G59" s="2" t="s">
        <v>57</v>
      </c>
      <c r="H59" s="2" t="s">
        <v>71</v>
      </c>
      <c r="I59" s="2" t="s">
        <v>71</v>
      </c>
      <c r="J59" s="2" t="s">
        <v>38</v>
      </c>
      <c r="K59" s="2" t="s">
        <v>61</v>
      </c>
      <c r="L59" s="2" t="s">
        <v>40</v>
      </c>
      <c r="M59" s="2" t="s">
        <v>40</v>
      </c>
      <c r="N59" s="2" t="s">
        <v>40</v>
      </c>
      <c r="O59" s="2" t="s">
        <v>45</v>
      </c>
      <c r="P59" s="2" t="s">
        <v>45</v>
      </c>
      <c r="Q59" s="2" t="s">
        <v>40</v>
      </c>
      <c r="R59" s="2" t="s">
        <v>40</v>
      </c>
      <c r="S59" s="2" t="s">
        <v>40</v>
      </c>
      <c r="T59" s="2" t="s">
        <v>45</v>
      </c>
      <c r="U59" s="2" t="s">
        <v>45</v>
      </c>
      <c r="V59" s="2" t="s">
        <v>45</v>
      </c>
      <c r="W59" s="2" t="s">
        <v>45</v>
      </c>
      <c r="X59" s="2" t="s">
        <v>40</v>
      </c>
      <c r="Y59" s="2" t="s">
        <v>40</v>
      </c>
      <c r="Z59" s="2" t="s">
        <v>64</v>
      </c>
      <c r="AA59" s="2" t="s">
        <v>40</v>
      </c>
      <c r="AB59" s="2" t="s">
        <v>40</v>
      </c>
      <c r="AC59" s="2" t="s">
        <v>40</v>
      </c>
      <c r="AD59" s="2" t="s">
        <v>45</v>
      </c>
      <c r="AE59" s="2" t="s">
        <v>46</v>
      </c>
      <c r="AF59" s="2" t="s">
        <v>42</v>
      </c>
    </row>
    <row r="60" spans="1:32" x14ac:dyDescent="0.3">
      <c r="A60" s="23">
        <v>90</v>
      </c>
      <c r="B60" s="15" t="s">
        <v>31</v>
      </c>
      <c r="C60" s="15" t="s">
        <v>31</v>
      </c>
      <c r="D60" s="15" t="s">
        <v>48</v>
      </c>
      <c r="E60" s="15" t="s">
        <v>49</v>
      </c>
      <c r="F60" s="15" t="s">
        <v>34</v>
      </c>
      <c r="G60" s="15" t="s">
        <v>35</v>
      </c>
      <c r="H60" s="15" t="s">
        <v>36</v>
      </c>
      <c r="I60" s="15" t="s">
        <v>58</v>
      </c>
      <c r="J60" s="15" t="s">
        <v>44</v>
      </c>
      <c r="K60" s="15" t="s">
        <v>70</v>
      </c>
      <c r="L60" s="15" t="s">
        <v>64</v>
      </c>
      <c r="M60" s="15" t="s">
        <v>64</v>
      </c>
      <c r="N60" s="15" t="s">
        <v>64</v>
      </c>
      <c r="O60" s="15" t="s">
        <v>64</v>
      </c>
      <c r="P60" s="15" t="s">
        <v>64</v>
      </c>
      <c r="Q60" s="15" t="s">
        <v>40</v>
      </c>
      <c r="R60" s="15" t="s">
        <v>40</v>
      </c>
      <c r="S60" s="15" t="s">
        <v>64</v>
      </c>
      <c r="T60" s="15" t="s">
        <v>45</v>
      </c>
      <c r="U60" s="15" t="s">
        <v>45</v>
      </c>
      <c r="V60" s="15" t="s">
        <v>40</v>
      </c>
      <c r="W60" s="15" t="s">
        <v>45</v>
      </c>
      <c r="X60" s="15" t="s">
        <v>45</v>
      </c>
      <c r="Y60" s="15" t="s">
        <v>45</v>
      </c>
      <c r="Z60" s="15" t="s">
        <v>45</v>
      </c>
      <c r="AA60" s="15" t="s">
        <v>40</v>
      </c>
      <c r="AB60" s="15" t="s">
        <v>45</v>
      </c>
      <c r="AC60" s="15" t="s">
        <v>45</v>
      </c>
      <c r="AD60" s="15" t="s">
        <v>45</v>
      </c>
      <c r="AE60" s="15" t="s">
        <v>61</v>
      </c>
      <c r="AF60" s="15" t="s">
        <v>66</v>
      </c>
    </row>
    <row r="61" spans="1:32" x14ac:dyDescent="0.3">
      <c r="A61" s="22">
        <v>91</v>
      </c>
      <c r="B61" s="2" t="s">
        <v>31</v>
      </c>
      <c r="C61" s="2" t="s">
        <v>31</v>
      </c>
      <c r="D61" s="2" t="s">
        <v>48</v>
      </c>
      <c r="E61" s="2" t="s">
        <v>49</v>
      </c>
      <c r="F61" s="2" t="s">
        <v>60</v>
      </c>
      <c r="G61" s="2" t="s">
        <v>35</v>
      </c>
      <c r="H61" s="2" t="s">
        <v>71</v>
      </c>
      <c r="I61" s="2" t="s">
        <v>58</v>
      </c>
      <c r="J61" s="2" t="s">
        <v>44</v>
      </c>
      <c r="K61" s="2" t="s">
        <v>68</v>
      </c>
      <c r="L61" s="2" t="s">
        <v>40</v>
      </c>
      <c r="M61" s="2" t="s">
        <v>40</v>
      </c>
      <c r="N61" s="2" t="s">
        <v>40</v>
      </c>
      <c r="O61" s="2" t="s">
        <v>45</v>
      </c>
      <c r="P61" s="2" t="s">
        <v>45</v>
      </c>
      <c r="Q61" s="2" t="s">
        <v>40</v>
      </c>
      <c r="R61" s="2" t="s">
        <v>40</v>
      </c>
      <c r="S61" s="2" t="s">
        <v>64</v>
      </c>
      <c r="T61" s="2" t="s">
        <v>40</v>
      </c>
      <c r="U61" s="2" t="s">
        <v>64</v>
      </c>
      <c r="V61" s="2" t="s">
        <v>40</v>
      </c>
      <c r="W61" s="2" t="s">
        <v>64</v>
      </c>
      <c r="X61" s="2" t="s">
        <v>64</v>
      </c>
      <c r="Y61" s="2" t="s">
        <v>40</v>
      </c>
      <c r="Z61" s="2" t="s">
        <v>40</v>
      </c>
      <c r="AA61" s="2" t="s">
        <v>45</v>
      </c>
      <c r="AB61" s="2" t="s">
        <v>40</v>
      </c>
      <c r="AC61" s="2" t="s">
        <v>40</v>
      </c>
      <c r="AD61" s="2" t="s">
        <v>45</v>
      </c>
      <c r="AE61" s="2" t="s">
        <v>61</v>
      </c>
      <c r="AF61" s="2" t="s">
        <v>61</v>
      </c>
    </row>
    <row r="62" spans="1:32" x14ac:dyDescent="0.3">
      <c r="A62" s="23">
        <v>92</v>
      </c>
      <c r="B62" s="15" t="s">
        <v>31</v>
      </c>
      <c r="C62" s="15" t="s">
        <v>31</v>
      </c>
      <c r="D62" s="15" t="s">
        <v>48</v>
      </c>
      <c r="E62" s="15" t="s">
        <v>49</v>
      </c>
      <c r="F62" s="15" t="s">
        <v>60</v>
      </c>
      <c r="G62" s="15" t="s">
        <v>35</v>
      </c>
      <c r="H62" s="15" t="s">
        <v>50</v>
      </c>
      <c r="I62" s="15" t="s">
        <v>58</v>
      </c>
      <c r="J62" s="15" t="s">
        <v>63</v>
      </c>
      <c r="K62" s="15" t="s">
        <v>68</v>
      </c>
      <c r="L62" s="15" t="s">
        <v>40</v>
      </c>
      <c r="M62" s="15" t="s">
        <v>53</v>
      </c>
      <c r="N62" s="15" t="s">
        <v>40</v>
      </c>
      <c r="O62" s="15" t="s">
        <v>45</v>
      </c>
      <c r="P62" s="15" t="s">
        <v>45</v>
      </c>
      <c r="Q62" s="15" t="s">
        <v>40</v>
      </c>
      <c r="R62" s="15" t="s">
        <v>40</v>
      </c>
      <c r="S62" s="15" t="s">
        <v>64</v>
      </c>
      <c r="T62" s="15" t="s">
        <v>40</v>
      </c>
      <c r="U62" s="15" t="s">
        <v>64</v>
      </c>
      <c r="V62" s="15" t="s">
        <v>45</v>
      </c>
      <c r="W62" s="15" t="s">
        <v>64</v>
      </c>
      <c r="X62" s="15" t="s">
        <v>40</v>
      </c>
      <c r="Y62" s="15" t="s">
        <v>40</v>
      </c>
      <c r="Z62" s="15" t="s">
        <v>64</v>
      </c>
      <c r="AA62" s="15" t="s">
        <v>40</v>
      </c>
      <c r="AB62" s="15" t="s">
        <v>40</v>
      </c>
      <c r="AC62" s="15" t="s">
        <v>40</v>
      </c>
      <c r="AD62" s="15" t="s">
        <v>45</v>
      </c>
      <c r="AE62" s="15" t="s">
        <v>69</v>
      </c>
      <c r="AF62" s="15" t="s">
        <v>47</v>
      </c>
    </row>
    <row r="63" spans="1:32" x14ac:dyDescent="0.3">
      <c r="A63" s="22">
        <v>93</v>
      </c>
      <c r="B63" s="2" t="s">
        <v>31</v>
      </c>
      <c r="C63" s="2" t="s">
        <v>31</v>
      </c>
      <c r="D63" s="2" t="s">
        <v>48</v>
      </c>
      <c r="E63" s="2" t="s">
        <v>49</v>
      </c>
      <c r="F63" s="2" t="s">
        <v>60</v>
      </c>
      <c r="G63" s="2" t="s">
        <v>35</v>
      </c>
      <c r="H63" s="2" t="s">
        <v>36</v>
      </c>
      <c r="I63" s="2" t="s">
        <v>62</v>
      </c>
      <c r="J63" s="2" t="s">
        <v>63</v>
      </c>
      <c r="K63" s="2" t="s">
        <v>70</v>
      </c>
      <c r="L63" s="2" t="s">
        <v>40</v>
      </c>
      <c r="M63" s="2" t="s">
        <v>40</v>
      </c>
      <c r="N63" s="2" t="s">
        <v>53</v>
      </c>
      <c r="O63" s="2" t="s">
        <v>40</v>
      </c>
      <c r="P63" s="2" t="s">
        <v>45</v>
      </c>
      <c r="Q63" s="2" t="s">
        <v>40</v>
      </c>
      <c r="R63" s="2" t="s">
        <v>53</v>
      </c>
      <c r="S63" s="2" t="s">
        <v>40</v>
      </c>
      <c r="T63" s="2" t="s">
        <v>53</v>
      </c>
      <c r="U63" s="2" t="s">
        <v>45</v>
      </c>
      <c r="V63" s="2" t="s">
        <v>45</v>
      </c>
      <c r="W63" s="2" t="s">
        <v>64</v>
      </c>
      <c r="X63" s="2" t="s">
        <v>53</v>
      </c>
      <c r="Y63" s="2" t="s">
        <v>53</v>
      </c>
      <c r="Z63" s="2" t="s">
        <v>40</v>
      </c>
      <c r="AA63" s="2" t="s">
        <v>53</v>
      </c>
      <c r="AB63" s="2" t="s">
        <v>53</v>
      </c>
      <c r="AC63" s="2" t="s">
        <v>40</v>
      </c>
      <c r="AD63" s="2" t="s">
        <v>45</v>
      </c>
      <c r="AE63" s="2" t="s">
        <v>41</v>
      </c>
      <c r="AF63" s="2" t="s">
        <v>42</v>
      </c>
    </row>
    <row r="64" spans="1:32" x14ac:dyDescent="0.3">
      <c r="A64" s="23">
        <v>94</v>
      </c>
      <c r="B64" s="15" t="s">
        <v>31</v>
      </c>
      <c r="C64" s="15" t="s">
        <v>31</v>
      </c>
      <c r="D64" s="15" t="s">
        <v>48</v>
      </c>
      <c r="E64" s="15" t="s">
        <v>67</v>
      </c>
      <c r="F64" s="15" t="s">
        <v>34</v>
      </c>
      <c r="G64" s="15" t="s">
        <v>72</v>
      </c>
      <c r="H64" s="15" t="s">
        <v>50</v>
      </c>
      <c r="I64" s="15" t="s">
        <v>58</v>
      </c>
      <c r="J64" s="15" t="s">
        <v>44</v>
      </c>
      <c r="K64" s="15" t="s">
        <v>74</v>
      </c>
      <c r="L64" s="15" t="s">
        <v>40</v>
      </c>
      <c r="M64" s="15" t="s">
        <v>53</v>
      </c>
      <c r="N64" s="15" t="s">
        <v>53</v>
      </c>
      <c r="O64" s="15" t="s">
        <v>45</v>
      </c>
      <c r="P64" s="15" t="s">
        <v>45</v>
      </c>
      <c r="Q64" s="15" t="s">
        <v>40</v>
      </c>
      <c r="R64" s="15" t="s">
        <v>53</v>
      </c>
      <c r="S64" s="15" t="s">
        <v>53</v>
      </c>
      <c r="T64" s="15" t="s">
        <v>40</v>
      </c>
      <c r="U64" s="15" t="s">
        <v>64</v>
      </c>
      <c r="V64" s="15" t="s">
        <v>40</v>
      </c>
      <c r="W64" s="15" t="s">
        <v>65</v>
      </c>
      <c r="X64" s="15" t="s">
        <v>53</v>
      </c>
      <c r="Y64" s="15" t="s">
        <v>53</v>
      </c>
      <c r="Z64" s="15" t="s">
        <v>40</v>
      </c>
      <c r="AA64" s="15" t="s">
        <v>53</v>
      </c>
      <c r="AB64" s="15" t="s">
        <v>40</v>
      </c>
      <c r="AC64" s="15" t="s">
        <v>40</v>
      </c>
      <c r="AD64" s="15" t="s">
        <v>45</v>
      </c>
      <c r="AE64" s="15" t="s">
        <v>41</v>
      </c>
      <c r="AF64" s="15" t="s">
        <v>42</v>
      </c>
    </row>
    <row r="65" spans="1:32" x14ac:dyDescent="0.3">
      <c r="A65" s="22">
        <v>95</v>
      </c>
      <c r="B65" s="2" t="s">
        <v>31</v>
      </c>
      <c r="C65" s="2" t="s">
        <v>31</v>
      </c>
      <c r="D65" s="2" t="s">
        <v>48</v>
      </c>
      <c r="E65" s="2" t="s">
        <v>67</v>
      </c>
      <c r="F65" s="2" t="s">
        <v>60</v>
      </c>
      <c r="G65" s="2" t="s">
        <v>35</v>
      </c>
      <c r="H65" s="2" t="s">
        <v>50</v>
      </c>
      <c r="I65" s="2" t="s">
        <v>51</v>
      </c>
      <c r="J65" s="2" t="s">
        <v>63</v>
      </c>
      <c r="K65" s="2" t="s">
        <v>74</v>
      </c>
      <c r="L65" s="2" t="s">
        <v>40</v>
      </c>
      <c r="M65" s="2" t="s">
        <v>53</v>
      </c>
      <c r="N65" s="2" t="s">
        <v>40</v>
      </c>
      <c r="O65" s="2" t="s">
        <v>40</v>
      </c>
      <c r="P65" s="2" t="s">
        <v>45</v>
      </c>
      <c r="Q65" s="2" t="s">
        <v>45</v>
      </c>
      <c r="R65" s="2" t="s">
        <v>40</v>
      </c>
      <c r="S65" s="2" t="s">
        <v>53</v>
      </c>
      <c r="T65" s="2" t="s">
        <v>53</v>
      </c>
      <c r="U65" s="2" t="s">
        <v>53</v>
      </c>
      <c r="V65" s="2" t="s">
        <v>45</v>
      </c>
      <c r="W65" s="2" t="s">
        <v>40</v>
      </c>
      <c r="X65" s="2" t="s">
        <v>40</v>
      </c>
      <c r="Y65" s="2" t="s">
        <v>53</v>
      </c>
      <c r="Z65" s="2" t="s">
        <v>40</v>
      </c>
      <c r="AA65" s="2" t="s">
        <v>53</v>
      </c>
      <c r="AB65" s="2" t="s">
        <v>53</v>
      </c>
      <c r="AC65" s="2" t="s">
        <v>40</v>
      </c>
      <c r="AD65" s="2" t="s">
        <v>45</v>
      </c>
      <c r="AE65" s="2" t="s">
        <v>54</v>
      </c>
      <c r="AF65" s="2" t="s">
        <v>47</v>
      </c>
    </row>
    <row r="66" spans="1:32" x14ac:dyDescent="0.3">
      <c r="A66" s="23">
        <v>96</v>
      </c>
      <c r="B66" s="15" t="s">
        <v>31</v>
      </c>
      <c r="C66" s="15" t="s">
        <v>31</v>
      </c>
      <c r="D66" s="15" t="s">
        <v>48</v>
      </c>
      <c r="E66" s="15" t="s">
        <v>67</v>
      </c>
      <c r="F66" s="15" t="s">
        <v>60</v>
      </c>
      <c r="G66" s="15" t="s">
        <v>35</v>
      </c>
      <c r="H66" s="15" t="s">
        <v>36</v>
      </c>
      <c r="I66" s="15" t="s">
        <v>62</v>
      </c>
      <c r="J66" s="15" t="s">
        <v>63</v>
      </c>
      <c r="K66" s="15" t="s">
        <v>74</v>
      </c>
      <c r="L66" s="15" t="s">
        <v>53</v>
      </c>
      <c r="M66" s="15" t="s">
        <v>40</v>
      </c>
      <c r="N66" s="15" t="s">
        <v>40</v>
      </c>
      <c r="O66" s="15" t="s">
        <v>40</v>
      </c>
      <c r="P66" s="15" t="s">
        <v>40</v>
      </c>
      <c r="Q66" s="15" t="s">
        <v>45</v>
      </c>
      <c r="R66" s="15" t="s">
        <v>40</v>
      </c>
      <c r="S66" s="15" t="s">
        <v>40</v>
      </c>
      <c r="T66" s="15" t="s">
        <v>53</v>
      </c>
      <c r="U66" s="15" t="s">
        <v>40</v>
      </c>
      <c r="V66" s="15" t="s">
        <v>40</v>
      </c>
      <c r="W66" s="15" t="s">
        <v>45</v>
      </c>
      <c r="X66" s="15" t="s">
        <v>53</v>
      </c>
      <c r="Y66" s="15" t="s">
        <v>53</v>
      </c>
      <c r="Z66" s="15" t="s">
        <v>53</v>
      </c>
      <c r="AA66" s="15" t="s">
        <v>40</v>
      </c>
      <c r="AB66" s="15" t="s">
        <v>40</v>
      </c>
      <c r="AC66" s="15" t="s">
        <v>40</v>
      </c>
      <c r="AD66" s="15" t="s">
        <v>45</v>
      </c>
      <c r="AE66" s="15" t="s">
        <v>46</v>
      </c>
      <c r="AF66" s="15" t="s">
        <v>42</v>
      </c>
    </row>
    <row r="67" spans="1:32" x14ac:dyDescent="0.3">
      <c r="A67" s="22">
        <v>97</v>
      </c>
      <c r="B67" s="2" t="s">
        <v>31</v>
      </c>
      <c r="C67" s="2" t="s">
        <v>31</v>
      </c>
      <c r="D67" s="2" t="s">
        <v>48</v>
      </c>
      <c r="E67" s="2" t="s">
        <v>33</v>
      </c>
      <c r="F67" s="2" t="s">
        <v>34</v>
      </c>
      <c r="G67" s="2" t="s">
        <v>43</v>
      </c>
      <c r="H67" s="2" t="s">
        <v>50</v>
      </c>
      <c r="I67" s="2" t="s">
        <v>37</v>
      </c>
      <c r="J67" s="2" t="s">
        <v>38</v>
      </c>
      <c r="K67" s="2" t="s">
        <v>39</v>
      </c>
      <c r="L67" s="2" t="s">
        <v>40</v>
      </c>
      <c r="M67" s="2" t="s">
        <v>53</v>
      </c>
      <c r="N67" s="2" t="s">
        <v>40</v>
      </c>
      <c r="O67" s="2" t="s">
        <v>40</v>
      </c>
      <c r="P67" s="2" t="s">
        <v>40</v>
      </c>
      <c r="Q67" s="2" t="s">
        <v>40</v>
      </c>
      <c r="R67" s="2" t="s">
        <v>53</v>
      </c>
      <c r="S67" s="2" t="s">
        <v>61</v>
      </c>
      <c r="T67" s="2" t="s">
        <v>61</v>
      </c>
      <c r="U67" s="2" t="s">
        <v>45</v>
      </c>
      <c r="V67" s="2" t="s">
        <v>64</v>
      </c>
      <c r="W67" s="2" t="s">
        <v>64</v>
      </c>
      <c r="X67" s="2" t="s">
        <v>53</v>
      </c>
      <c r="Y67" s="2" t="s">
        <v>53</v>
      </c>
      <c r="Z67" s="2" t="s">
        <v>40</v>
      </c>
      <c r="AA67" s="2" t="s">
        <v>53</v>
      </c>
      <c r="AB67" s="2" t="s">
        <v>53</v>
      </c>
      <c r="AC67" s="2" t="s">
        <v>53</v>
      </c>
      <c r="AD67" s="2" t="s">
        <v>45</v>
      </c>
      <c r="AE67" s="2" t="s">
        <v>41</v>
      </c>
      <c r="AF67" s="2" t="s">
        <v>47</v>
      </c>
    </row>
    <row r="68" spans="1:32" x14ac:dyDescent="0.3">
      <c r="A68" s="23">
        <v>98</v>
      </c>
      <c r="B68" s="15" t="s">
        <v>31</v>
      </c>
      <c r="C68" s="15" t="s">
        <v>31</v>
      </c>
      <c r="D68" s="15" t="s">
        <v>48</v>
      </c>
      <c r="E68" s="15" t="s">
        <v>67</v>
      </c>
      <c r="F68" s="15" t="s">
        <v>60</v>
      </c>
      <c r="G68" s="15" t="s">
        <v>35</v>
      </c>
      <c r="H68" s="15" t="s">
        <v>50</v>
      </c>
      <c r="I68" s="15" t="s">
        <v>58</v>
      </c>
      <c r="J68" s="15" t="s">
        <v>63</v>
      </c>
      <c r="K68" s="15" t="s">
        <v>70</v>
      </c>
      <c r="L68" s="15" t="s">
        <v>53</v>
      </c>
      <c r="M68" s="15" t="s">
        <v>40</v>
      </c>
      <c r="N68" s="15" t="s">
        <v>40</v>
      </c>
      <c r="O68" s="15" t="s">
        <v>53</v>
      </c>
      <c r="P68" s="15" t="s">
        <v>40</v>
      </c>
      <c r="Q68" s="15" t="s">
        <v>40</v>
      </c>
      <c r="R68" s="15" t="s">
        <v>53</v>
      </c>
      <c r="S68" s="15" t="s">
        <v>61</v>
      </c>
      <c r="T68" s="15" t="s">
        <v>53</v>
      </c>
      <c r="U68" s="15" t="s">
        <v>45</v>
      </c>
      <c r="V68" s="15" t="s">
        <v>64</v>
      </c>
      <c r="W68" s="15" t="s">
        <v>45</v>
      </c>
      <c r="X68" s="15" t="s">
        <v>53</v>
      </c>
      <c r="Y68" s="15" t="s">
        <v>53</v>
      </c>
      <c r="Z68" s="15" t="s">
        <v>40</v>
      </c>
      <c r="AA68" s="15" t="s">
        <v>53</v>
      </c>
      <c r="AB68" s="15" t="s">
        <v>40</v>
      </c>
      <c r="AC68" s="15" t="s">
        <v>40</v>
      </c>
      <c r="AD68" s="15" t="s">
        <v>45</v>
      </c>
      <c r="AE68" s="15" t="s">
        <v>46</v>
      </c>
      <c r="AF68" s="15" t="s">
        <v>42</v>
      </c>
    </row>
    <row r="69" spans="1:32" x14ac:dyDescent="0.3">
      <c r="A69" s="22">
        <v>99</v>
      </c>
      <c r="B69" s="2" t="s">
        <v>31</v>
      </c>
      <c r="C69" s="2" t="s">
        <v>31</v>
      </c>
      <c r="D69" s="2" t="s">
        <v>48</v>
      </c>
      <c r="E69" s="2" t="s">
        <v>67</v>
      </c>
      <c r="F69" s="2" t="s">
        <v>34</v>
      </c>
      <c r="G69" s="2" t="s">
        <v>35</v>
      </c>
      <c r="H69" s="2" t="s">
        <v>36</v>
      </c>
      <c r="I69" s="2" t="s">
        <v>58</v>
      </c>
      <c r="J69" s="2" t="s">
        <v>44</v>
      </c>
      <c r="K69" s="2" t="s">
        <v>78</v>
      </c>
      <c r="L69" s="2" t="s">
        <v>40</v>
      </c>
      <c r="M69" s="2" t="s">
        <v>53</v>
      </c>
      <c r="N69" s="2" t="s">
        <v>40</v>
      </c>
      <c r="O69" s="2" t="s">
        <v>40</v>
      </c>
      <c r="P69" s="2" t="s">
        <v>40</v>
      </c>
      <c r="Q69" s="2" t="s">
        <v>45</v>
      </c>
      <c r="R69" s="2" t="s">
        <v>53</v>
      </c>
      <c r="S69" s="2" t="s">
        <v>53</v>
      </c>
      <c r="T69" s="2" t="s">
        <v>53</v>
      </c>
      <c r="U69" s="2" t="s">
        <v>45</v>
      </c>
      <c r="V69" s="2" t="s">
        <v>64</v>
      </c>
      <c r="W69" s="2" t="s">
        <v>40</v>
      </c>
      <c r="X69" s="2" t="s">
        <v>53</v>
      </c>
      <c r="Y69" s="2" t="s">
        <v>53</v>
      </c>
      <c r="Z69" s="2" t="s">
        <v>40</v>
      </c>
      <c r="AA69" s="2" t="s">
        <v>40</v>
      </c>
      <c r="AB69" s="2" t="s">
        <v>53</v>
      </c>
      <c r="AC69" s="2" t="s">
        <v>40</v>
      </c>
      <c r="AD69" s="2" t="s">
        <v>45</v>
      </c>
      <c r="AE69" s="2" t="s">
        <v>46</v>
      </c>
      <c r="AF69" s="2" t="s">
        <v>66</v>
      </c>
    </row>
    <row r="70" spans="1:32" x14ac:dyDescent="0.3">
      <c r="A70" s="23">
        <v>100</v>
      </c>
      <c r="B70" s="15" t="s">
        <v>31</v>
      </c>
      <c r="C70" s="15" t="s">
        <v>31</v>
      </c>
      <c r="D70" s="15" t="s">
        <v>48</v>
      </c>
      <c r="E70" s="15" t="s">
        <v>67</v>
      </c>
      <c r="F70" s="15" t="s">
        <v>34</v>
      </c>
      <c r="G70" s="15" t="s">
        <v>35</v>
      </c>
      <c r="H70" s="15" t="s">
        <v>50</v>
      </c>
      <c r="I70" s="15" t="s">
        <v>58</v>
      </c>
      <c r="J70" s="15" t="s">
        <v>44</v>
      </c>
      <c r="K70" s="15" t="s">
        <v>70</v>
      </c>
      <c r="L70" s="15" t="s">
        <v>40</v>
      </c>
      <c r="M70" s="15" t="s">
        <v>53</v>
      </c>
      <c r="N70" s="15" t="s">
        <v>53</v>
      </c>
      <c r="O70" s="15" t="s">
        <v>40</v>
      </c>
      <c r="P70" s="15" t="s">
        <v>45</v>
      </c>
      <c r="Q70" s="15" t="s">
        <v>40</v>
      </c>
      <c r="R70" s="15" t="s">
        <v>53</v>
      </c>
      <c r="S70" s="15" t="s">
        <v>53</v>
      </c>
      <c r="T70" s="15" t="s">
        <v>53</v>
      </c>
      <c r="U70" s="15" t="s">
        <v>40</v>
      </c>
      <c r="V70" s="15" t="s">
        <v>45</v>
      </c>
      <c r="W70" s="15" t="s">
        <v>40</v>
      </c>
      <c r="X70" s="15" t="s">
        <v>53</v>
      </c>
      <c r="Y70" s="15" t="s">
        <v>40</v>
      </c>
      <c r="Z70" s="15" t="s">
        <v>45</v>
      </c>
      <c r="AA70" s="15" t="s">
        <v>53</v>
      </c>
      <c r="AB70" s="15" t="s">
        <v>53</v>
      </c>
      <c r="AC70" s="15" t="s">
        <v>40</v>
      </c>
      <c r="AD70" s="15" t="s">
        <v>45</v>
      </c>
      <c r="AE70" s="15" t="s">
        <v>46</v>
      </c>
      <c r="AF70" s="15" t="s">
        <v>66</v>
      </c>
    </row>
    <row r="71" spans="1:32" x14ac:dyDescent="0.3">
      <c r="A71" s="22">
        <v>101</v>
      </c>
      <c r="B71" s="2" t="s">
        <v>31</v>
      </c>
      <c r="C71" s="2" t="s">
        <v>31</v>
      </c>
      <c r="D71" s="2" t="s">
        <v>48</v>
      </c>
      <c r="E71" s="2" t="s">
        <v>49</v>
      </c>
      <c r="F71" s="2" t="s">
        <v>60</v>
      </c>
      <c r="G71" s="2" t="s">
        <v>35</v>
      </c>
      <c r="H71" s="2" t="s">
        <v>50</v>
      </c>
      <c r="I71" s="2" t="s">
        <v>37</v>
      </c>
      <c r="J71" s="2" t="s">
        <v>44</v>
      </c>
      <c r="K71" s="2" t="s">
        <v>68</v>
      </c>
      <c r="L71" s="2" t="s">
        <v>40</v>
      </c>
      <c r="M71" s="2" t="s">
        <v>53</v>
      </c>
      <c r="N71" s="2" t="s">
        <v>40</v>
      </c>
      <c r="O71" s="2" t="s">
        <v>53</v>
      </c>
      <c r="P71" s="2" t="s">
        <v>64</v>
      </c>
      <c r="Q71" s="2" t="s">
        <v>45</v>
      </c>
      <c r="R71" s="2" t="s">
        <v>53</v>
      </c>
      <c r="S71" s="2" t="s">
        <v>40</v>
      </c>
      <c r="T71" s="2" t="s">
        <v>40</v>
      </c>
      <c r="U71" s="2" t="s">
        <v>40</v>
      </c>
      <c r="V71" s="2" t="s">
        <v>53</v>
      </c>
      <c r="W71" s="2" t="s">
        <v>53</v>
      </c>
      <c r="X71" s="2" t="s">
        <v>40</v>
      </c>
      <c r="Y71" s="2" t="s">
        <v>40</v>
      </c>
      <c r="Z71" s="2" t="s">
        <v>40</v>
      </c>
      <c r="AA71" s="2" t="s">
        <v>40</v>
      </c>
      <c r="AB71" s="2" t="s">
        <v>40</v>
      </c>
      <c r="AC71" s="2" t="s">
        <v>45</v>
      </c>
      <c r="AD71" s="2" t="s">
        <v>45</v>
      </c>
      <c r="AE71" s="2" t="s">
        <v>61</v>
      </c>
      <c r="AF71" s="2" t="s">
        <v>47</v>
      </c>
    </row>
    <row r="72" spans="1:32" x14ac:dyDescent="0.3">
      <c r="A72" s="23">
        <v>103</v>
      </c>
      <c r="B72" s="15" t="s">
        <v>31</v>
      </c>
      <c r="C72" s="15" t="s">
        <v>31</v>
      </c>
      <c r="D72" s="15" t="s">
        <v>48</v>
      </c>
      <c r="E72" s="15" t="s">
        <v>49</v>
      </c>
      <c r="F72" s="15" t="s">
        <v>34</v>
      </c>
      <c r="G72" s="15" t="s">
        <v>35</v>
      </c>
      <c r="H72" s="15" t="s">
        <v>50</v>
      </c>
      <c r="I72" s="15" t="s">
        <v>51</v>
      </c>
      <c r="J72" s="15" t="s">
        <v>44</v>
      </c>
      <c r="K72" s="15" t="s">
        <v>68</v>
      </c>
      <c r="L72" s="15" t="s">
        <v>40</v>
      </c>
      <c r="M72" s="15" t="s">
        <v>40</v>
      </c>
      <c r="N72" s="15" t="s">
        <v>40</v>
      </c>
      <c r="O72" s="15" t="s">
        <v>53</v>
      </c>
      <c r="P72" s="15" t="s">
        <v>40</v>
      </c>
      <c r="Q72" s="15" t="s">
        <v>40</v>
      </c>
      <c r="R72" s="15" t="s">
        <v>53</v>
      </c>
      <c r="S72" s="15" t="s">
        <v>45</v>
      </c>
      <c r="T72" s="15" t="s">
        <v>40</v>
      </c>
      <c r="U72" s="15" t="s">
        <v>45</v>
      </c>
      <c r="V72" s="15" t="s">
        <v>40</v>
      </c>
      <c r="W72" s="15" t="s">
        <v>64</v>
      </c>
      <c r="X72" s="15" t="s">
        <v>53</v>
      </c>
      <c r="Y72" s="15" t="s">
        <v>53</v>
      </c>
      <c r="Z72" s="15" t="s">
        <v>64</v>
      </c>
      <c r="AA72" s="15" t="s">
        <v>53</v>
      </c>
      <c r="AB72" s="15" t="s">
        <v>53</v>
      </c>
      <c r="AC72" s="15" t="s">
        <v>53</v>
      </c>
      <c r="AD72" s="15" t="s">
        <v>45</v>
      </c>
      <c r="AE72" s="15" t="s">
        <v>46</v>
      </c>
      <c r="AF72" s="15" t="s">
        <v>55</v>
      </c>
    </row>
    <row r="73" spans="1:32" x14ac:dyDescent="0.3">
      <c r="A73" s="22">
        <v>104</v>
      </c>
      <c r="B73" s="2" t="s">
        <v>31</v>
      </c>
      <c r="C73" s="2" t="s">
        <v>31</v>
      </c>
      <c r="D73" s="2" t="s">
        <v>48</v>
      </c>
      <c r="E73" s="2" t="s">
        <v>49</v>
      </c>
      <c r="F73" s="2" t="s">
        <v>34</v>
      </c>
      <c r="G73" s="2" t="s">
        <v>57</v>
      </c>
      <c r="H73" s="2" t="s">
        <v>50</v>
      </c>
      <c r="I73" s="2" t="s">
        <v>58</v>
      </c>
      <c r="J73" s="2" t="s">
        <v>44</v>
      </c>
      <c r="K73" s="2" t="s">
        <v>78</v>
      </c>
      <c r="L73" s="2" t="s">
        <v>53</v>
      </c>
      <c r="M73" s="2" t="s">
        <v>53</v>
      </c>
      <c r="N73" s="2" t="s">
        <v>53</v>
      </c>
      <c r="O73" s="2" t="s">
        <v>45</v>
      </c>
      <c r="P73" s="2" t="s">
        <v>45</v>
      </c>
      <c r="Q73" s="2" t="s">
        <v>40</v>
      </c>
      <c r="R73" s="2" t="s">
        <v>40</v>
      </c>
      <c r="S73" s="2" t="s">
        <v>40</v>
      </c>
      <c r="T73" s="2" t="s">
        <v>45</v>
      </c>
      <c r="U73" s="2" t="s">
        <v>64</v>
      </c>
      <c r="V73" s="2" t="s">
        <v>45</v>
      </c>
      <c r="W73" s="2" t="s">
        <v>45</v>
      </c>
      <c r="X73" s="2" t="s">
        <v>64</v>
      </c>
      <c r="Y73" s="2" t="s">
        <v>40</v>
      </c>
      <c r="Z73" s="2" t="s">
        <v>45</v>
      </c>
      <c r="AA73" s="2" t="s">
        <v>45</v>
      </c>
      <c r="AB73" s="2" t="s">
        <v>40</v>
      </c>
      <c r="AC73" s="2" t="s">
        <v>45</v>
      </c>
      <c r="AD73" s="2" t="s">
        <v>45</v>
      </c>
      <c r="AE73" s="2" t="s">
        <v>69</v>
      </c>
      <c r="AF73" s="2" t="s">
        <v>55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33"/>
  <sheetViews>
    <sheetView topLeftCell="A10" workbookViewId="0">
      <selection activeCell="B1" sqref="B1:C33"/>
    </sheetView>
  </sheetViews>
  <sheetFormatPr defaultRowHeight="14.4" x14ac:dyDescent="0.3"/>
  <cols>
    <col min="1" max="1" width="16.33203125" bestFit="1" customWidth="1"/>
    <col min="2" max="2" width="28.109375" bestFit="1" customWidth="1"/>
    <col min="3" max="3" width="17.33203125" customWidth="1"/>
    <col min="4" max="4" width="7.6640625" bestFit="1" customWidth="1"/>
    <col min="5" max="5" width="111.6640625" customWidth="1"/>
    <col min="6" max="6" width="5.6640625" bestFit="1" customWidth="1"/>
    <col min="7" max="7" width="20.6640625" bestFit="1" customWidth="1"/>
  </cols>
  <sheetData>
    <row r="1" spans="1:5" x14ac:dyDescent="0.3">
      <c r="A1" s="25" t="s">
        <v>117</v>
      </c>
      <c r="B1" s="25" t="s">
        <v>83</v>
      </c>
      <c r="C1" s="26" t="s">
        <v>187</v>
      </c>
    </row>
    <row r="2" spans="1:5" x14ac:dyDescent="0.3">
      <c r="A2" s="177" t="s">
        <v>188</v>
      </c>
      <c r="B2" s="121" t="s">
        <v>84</v>
      </c>
      <c r="C2" s="149" t="s">
        <v>119</v>
      </c>
      <c r="E2" s="120" t="s">
        <v>191</v>
      </c>
    </row>
    <row r="3" spans="1:5" x14ac:dyDescent="0.3">
      <c r="A3" s="178" t="s">
        <v>188</v>
      </c>
      <c r="B3" s="122" t="s">
        <v>84</v>
      </c>
      <c r="C3" s="150" t="s">
        <v>120</v>
      </c>
      <c r="E3" s="120"/>
    </row>
    <row r="4" spans="1:5" x14ac:dyDescent="0.3">
      <c r="A4" s="178" t="s">
        <v>188</v>
      </c>
      <c r="B4" s="123" t="s">
        <v>84</v>
      </c>
      <c r="C4" s="151" t="s">
        <v>121</v>
      </c>
      <c r="E4" s="120"/>
    </row>
    <row r="5" spans="1:5" x14ac:dyDescent="0.3">
      <c r="A5" s="178" t="s">
        <v>188</v>
      </c>
      <c r="B5" s="124" t="s">
        <v>86</v>
      </c>
      <c r="C5" s="152" t="s">
        <v>125</v>
      </c>
      <c r="E5" s="120"/>
    </row>
    <row r="6" spans="1:5" x14ac:dyDescent="0.3">
      <c r="A6" s="178" t="s">
        <v>188</v>
      </c>
      <c r="B6" s="125" t="s">
        <v>86</v>
      </c>
      <c r="C6" s="153" t="s">
        <v>126</v>
      </c>
      <c r="E6" s="120"/>
    </row>
    <row r="7" spans="1:5" x14ac:dyDescent="0.3">
      <c r="A7" s="178" t="s">
        <v>188</v>
      </c>
      <c r="B7" s="125" t="s">
        <v>86</v>
      </c>
      <c r="C7" s="153" t="s">
        <v>127</v>
      </c>
      <c r="E7" s="120"/>
    </row>
    <row r="8" spans="1:5" x14ac:dyDescent="0.3">
      <c r="A8" s="178" t="s">
        <v>188</v>
      </c>
      <c r="B8" s="125" t="s">
        <v>86</v>
      </c>
      <c r="C8" s="153" t="s">
        <v>122</v>
      </c>
      <c r="E8" s="120"/>
    </row>
    <row r="9" spans="1:5" x14ac:dyDescent="0.3">
      <c r="A9" s="178" t="s">
        <v>188</v>
      </c>
      <c r="B9" s="125" t="s">
        <v>86</v>
      </c>
      <c r="C9" s="153" t="s">
        <v>123</v>
      </c>
      <c r="E9" s="120"/>
    </row>
    <row r="10" spans="1:5" x14ac:dyDescent="0.3">
      <c r="A10" s="178" t="s">
        <v>188</v>
      </c>
      <c r="B10" s="126" t="s">
        <v>86</v>
      </c>
      <c r="C10" s="154" t="s">
        <v>124</v>
      </c>
      <c r="E10" s="120"/>
    </row>
    <row r="11" spans="1:5" x14ac:dyDescent="0.3">
      <c r="A11" s="178" t="s">
        <v>188</v>
      </c>
      <c r="B11" s="127" t="s">
        <v>87</v>
      </c>
      <c r="C11" s="155" t="s">
        <v>128</v>
      </c>
      <c r="E11" s="120"/>
    </row>
    <row r="12" spans="1:5" x14ac:dyDescent="0.3">
      <c r="A12" s="178" t="s">
        <v>188</v>
      </c>
      <c r="B12" s="128" t="s">
        <v>87</v>
      </c>
      <c r="C12" s="156" t="s">
        <v>129</v>
      </c>
    </row>
    <row r="13" spans="1:5" x14ac:dyDescent="0.3">
      <c r="A13" s="178" t="s">
        <v>188</v>
      </c>
      <c r="B13" s="128" t="s">
        <v>87</v>
      </c>
      <c r="C13" s="156" t="s">
        <v>130</v>
      </c>
    </row>
    <row r="14" spans="1:5" x14ac:dyDescent="0.3">
      <c r="A14" s="179" t="s">
        <v>188</v>
      </c>
      <c r="B14" s="129" t="s">
        <v>87</v>
      </c>
      <c r="C14" s="157" t="s">
        <v>131</v>
      </c>
    </row>
    <row r="15" spans="1:5" x14ac:dyDescent="0.3">
      <c r="A15" s="180" t="s">
        <v>189</v>
      </c>
      <c r="B15" s="130" t="s">
        <v>88</v>
      </c>
      <c r="C15" s="158" t="s">
        <v>148</v>
      </c>
    </row>
    <row r="16" spans="1:5" x14ac:dyDescent="0.3">
      <c r="A16" s="181" t="s">
        <v>189</v>
      </c>
      <c r="B16" s="131" t="s">
        <v>88</v>
      </c>
      <c r="C16" s="159" t="s">
        <v>149</v>
      </c>
    </row>
    <row r="17" spans="1:3" x14ac:dyDescent="0.3">
      <c r="A17" s="181" t="s">
        <v>189</v>
      </c>
      <c r="B17" s="132" t="s">
        <v>90</v>
      </c>
      <c r="C17" s="160" t="s">
        <v>131</v>
      </c>
    </row>
    <row r="18" spans="1:3" x14ac:dyDescent="0.3">
      <c r="A18" s="181" t="s">
        <v>189</v>
      </c>
      <c r="B18" s="133" t="s">
        <v>90</v>
      </c>
      <c r="C18" s="161" t="s">
        <v>122</v>
      </c>
    </row>
    <row r="19" spans="1:3" x14ac:dyDescent="0.3">
      <c r="A19" s="181" t="s">
        <v>189</v>
      </c>
      <c r="B19" s="134" t="s">
        <v>90</v>
      </c>
      <c r="C19" s="162" t="s">
        <v>123</v>
      </c>
    </row>
    <row r="20" spans="1:3" x14ac:dyDescent="0.3">
      <c r="A20" s="181" t="s">
        <v>189</v>
      </c>
      <c r="B20" s="135" t="s">
        <v>91</v>
      </c>
      <c r="C20" s="163" t="s">
        <v>132</v>
      </c>
    </row>
    <row r="21" spans="1:3" x14ac:dyDescent="0.3">
      <c r="A21" s="182" t="s">
        <v>189</v>
      </c>
      <c r="B21" s="136" t="s">
        <v>91</v>
      </c>
      <c r="C21" s="164" t="s">
        <v>133</v>
      </c>
    </row>
    <row r="22" spans="1:3" x14ac:dyDescent="0.3">
      <c r="A22" s="183" t="s">
        <v>190</v>
      </c>
      <c r="B22" s="137" t="s">
        <v>93</v>
      </c>
      <c r="C22" s="165" t="s">
        <v>128</v>
      </c>
    </row>
    <row r="23" spans="1:3" x14ac:dyDescent="0.3">
      <c r="A23" s="184" t="s">
        <v>190</v>
      </c>
      <c r="B23" s="138" t="s">
        <v>93</v>
      </c>
      <c r="C23" s="166" t="s">
        <v>129</v>
      </c>
    </row>
    <row r="24" spans="1:3" x14ac:dyDescent="0.3">
      <c r="A24" s="185" t="s">
        <v>190</v>
      </c>
      <c r="B24" s="139" t="s">
        <v>93</v>
      </c>
      <c r="C24" s="167" t="s">
        <v>130</v>
      </c>
    </row>
    <row r="25" spans="1:3" x14ac:dyDescent="0.3">
      <c r="A25" s="189" t="s">
        <v>95</v>
      </c>
      <c r="B25" s="140" t="s">
        <v>96</v>
      </c>
      <c r="C25" s="168" t="s">
        <v>125</v>
      </c>
    </row>
    <row r="26" spans="1:3" x14ac:dyDescent="0.3">
      <c r="A26" s="190" t="s">
        <v>95</v>
      </c>
      <c r="B26" s="141" t="s">
        <v>96</v>
      </c>
      <c r="C26" s="169" t="s">
        <v>126</v>
      </c>
    </row>
    <row r="27" spans="1:3" x14ac:dyDescent="0.3">
      <c r="A27" s="191" t="s">
        <v>95</v>
      </c>
      <c r="B27" s="142" t="s">
        <v>96</v>
      </c>
      <c r="C27" s="170" t="s">
        <v>127</v>
      </c>
    </row>
    <row r="28" spans="1:3" x14ac:dyDescent="0.3">
      <c r="A28" s="186" t="s">
        <v>98</v>
      </c>
      <c r="B28" s="143" t="s">
        <v>99</v>
      </c>
      <c r="C28" s="171" t="s">
        <v>122</v>
      </c>
    </row>
    <row r="29" spans="1:3" x14ac:dyDescent="0.3">
      <c r="A29" s="187" t="s">
        <v>98</v>
      </c>
      <c r="B29" s="144" t="s">
        <v>99</v>
      </c>
      <c r="C29" s="172" t="s">
        <v>123</v>
      </c>
    </row>
    <row r="30" spans="1:3" x14ac:dyDescent="0.3">
      <c r="A30" s="187" t="s">
        <v>98</v>
      </c>
      <c r="B30" s="145" t="s">
        <v>99</v>
      </c>
      <c r="C30" s="173" t="s">
        <v>124</v>
      </c>
    </row>
    <row r="31" spans="1:3" x14ac:dyDescent="0.3">
      <c r="A31" s="187" t="s">
        <v>98</v>
      </c>
      <c r="B31" s="146" t="s">
        <v>101</v>
      </c>
      <c r="C31" s="174" t="s">
        <v>134</v>
      </c>
    </row>
    <row r="32" spans="1:3" x14ac:dyDescent="0.3">
      <c r="A32" s="187" t="s">
        <v>98</v>
      </c>
      <c r="B32" s="147" t="s">
        <v>101</v>
      </c>
      <c r="C32" s="175" t="s">
        <v>135</v>
      </c>
    </row>
    <row r="33" spans="1:3" x14ac:dyDescent="0.3">
      <c r="A33" s="188" t="s">
        <v>98</v>
      </c>
      <c r="B33" s="148" t="s">
        <v>101</v>
      </c>
      <c r="C33" s="176" t="s">
        <v>136</v>
      </c>
    </row>
  </sheetData>
  <mergeCells count="1">
    <mergeCell ref="E2:E11"/>
  </mergeCells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73"/>
  <sheetViews>
    <sheetView topLeftCell="A47" zoomScaleNormal="100" workbookViewId="0">
      <selection activeCell="B1" sqref="B1:S73"/>
    </sheetView>
  </sheetViews>
  <sheetFormatPr defaultRowHeight="14.4" x14ac:dyDescent="0.3"/>
  <cols>
    <col min="1" max="1" width="12.5546875" bestFit="1" customWidth="1"/>
    <col min="2" max="19" width="7.5546875" bestFit="1" customWidth="1"/>
    <col min="20" max="20" width="13.33203125" bestFit="1" customWidth="1"/>
    <col min="21" max="21" width="14" bestFit="1" customWidth="1"/>
  </cols>
  <sheetData>
    <row r="1" spans="1:21" x14ac:dyDescent="0.3">
      <c r="A1" s="17" t="s">
        <v>116</v>
      </c>
      <c r="B1" s="17" t="s">
        <v>10</v>
      </c>
      <c r="C1" s="17" t="s">
        <v>11</v>
      </c>
      <c r="D1" s="17" t="s">
        <v>12</v>
      </c>
      <c r="E1" s="17" t="s">
        <v>13</v>
      </c>
      <c r="F1" s="17" t="s">
        <v>14</v>
      </c>
      <c r="G1" s="17" t="s">
        <v>15</v>
      </c>
      <c r="H1" s="17" t="s">
        <v>16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21</v>
      </c>
      <c r="N1" s="17" t="s">
        <v>22</v>
      </c>
      <c r="O1" s="17" t="s">
        <v>23</v>
      </c>
      <c r="P1" s="17" t="s">
        <v>24</v>
      </c>
      <c r="Q1" s="17" t="s">
        <v>25</v>
      </c>
      <c r="R1" s="17" t="s">
        <v>26</v>
      </c>
      <c r="S1" s="17" t="s">
        <v>27</v>
      </c>
      <c r="T1" s="17" t="s">
        <v>29</v>
      </c>
      <c r="U1" s="17" t="s">
        <v>30</v>
      </c>
    </row>
    <row r="2" spans="1:21" x14ac:dyDescent="0.3">
      <c r="A2" s="12">
        <v>8</v>
      </c>
      <c r="B2" s="4">
        <v>5</v>
      </c>
      <c r="C2" s="4">
        <v>5</v>
      </c>
      <c r="D2" s="4">
        <v>4</v>
      </c>
      <c r="E2" s="4">
        <v>3</v>
      </c>
      <c r="F2" s="4">
        <v>3</v>
      </c>
      <c r="G2" s="4">
        <v>4</v>
      </c>
      <c r="H2" s="4">
        <v>4</v>
      </c>
      <c r="I2" s="4">
        <v>2</v>
      </c>
      <c r="J2" s="4">
        <v>4</v>
      </c>
      <c r="K2" s="4">
        <v>3</v>
      </c>
      <c r="L2" s="4">
        <v>3</v>
      </c>
      <c r="M2" s="4">
        <v>3</v>
      </c>
      <c r="N2" s="4">
        <v>5</v>
      </c>
      <c r="O2" s="4">
        <v>5</v>
      </c>
      <c r="P2" s="4">
        <v>2</v>
      </c>
      <c r="Q2" s="4">
        <v>5</v>
      </c>
      <c r="R2" s="4">
        <v>5</v>
      </c>
      <c r="S2" s="4">
        <v>5</v>
      </c>
      <c r="T2" s="4" t="s">
        <v>54</v>
      </c>
      <c r="U2" s="5" t="s">
        <v>47</v>
      </c>
    </row>
    <row r="3" spans="1:21" x14ac:dyDescent="0.3">
      <c r="A3" s="13">
        <v>13</v>
      </c>
      <c r="B3" s="6">
        <v>5</v>
      </c>
      <c r="C3" s="6">
        <v>5</v>
      </c>
      <c r="D3" s="6">
        <v>5</v>
      </c>
      <c r="E3" s="6">
        <v>4</v>
      </c>
      <c r="F3" s="6">
        <v>5</v>
      </c>
      <c r="G3" s="6">
        <v>4</v>
      </c>
      <c r="H3" s="6">
        <v>5</v>
      </c>
      <c r="I3" s="6">
        <v>4</v>
      </c>
      <c r="J3" s="6">
        <v>4</v>
      </c>
      <c r="K3" s="6">
        <v>2</v>
      </c>
      <c r="L3" s="6">
        <v>2</v>
      </c>
      <c r="M3" s="6">
        <v>2</v>
      </c>
      <c r="N3" s="6">
        <v>2</v>
      </c>
      <c r="O3" s="6">
        <v>5</v>
      </c>
      <c r="P3" s="6">
        <v>2</v>
      </c>
      <c r="Q3" s="6">
        <v>4</v>
      </c>
      <c r="R3" s="6">
        <v>4</v>
      </c>
      <c r="S3" s="6">
        <v>4</v>
      </c>
      <c r="T3" s="6" t="s">
        <v>54</v>
      </c>
      <c r="U3" s="7" t="s">
        <v>66</v>
      </c>
    </row>
    <row r="4" spans="1:21" x14ac:dyDescent="0.3">
      <c r="A4" s="12">
        <v>14</v>
      </c>
      <c r="B4" s="4">
        <v>5</v>
      </c>
      <c r="C4" s="4">
        <v>5</v>
      </c>
      <c r="D4" s="4">
        <v>4</v>
      </c>
      <c r="E4" s="4">
        <v>4</v>
      </c>
      <c r="F4" s="4">
        <v>4</v>
      </c>
      <c r="G4" s="4">
        <v>3</v>
      </c>
      <c r="H4" s="4">
        <v>3</v>
      </c>
      <c r="I4" s="4">
        <v>2</v>
      </c>
      <c r="J4" s="4">
        <v>2</v>
      </c>
      <c r="K4" s="4">
        <v>1</v>
      </c>
      <c r="L4" s="4">
        <v>1</v>
      </c>
      <c r="M4" s="4">
        <v>3</v>
      </c>
      <c r="N4" s="4">
        <v>2</v>
      </c>
      <c r="O4" s="4">
        <v>2</v>
      </c>
      <c r="P4" s="4">
        <v>2</v>
      </c>
      <c r="Q4" s="4">
        <v>5</v>
      </c>
      <c r="R4" s="4">
        <v>5</v>
      </c>
      <c r="S4" s="4">
        <v>4</v>
      </c>
      <c r="T4" s="4" t="s">
        <v>118</v>
      </c>
      <c r="U4" s="4" t="s">
        <v>118</v>
      </c>
    </row>
    <row r="5" spans="1:21" x14ac:dyDescent="0.3">
      <c r="A5" s="13">
        <v>15</v>
      </c>
      <c r="B5" s="6">
        <v>2</v>
      </c>
      <c r="C5" s="6">
        <v>4</v>
      </c>
      <c r="D5" s="6">
        <v>4</v>
      </c>
      <c r="E5" s="6">
        <v>3</v>
      </c>
      <c r="F5" s="6">
        <v>4</v>
      </c>
      <c r="G5" s="6">
        <v>2</v>
      </c>
      <c r="H5" s="6">
        <v>4</v>
      </c>
      <c r="I5" s="6">
        <v>4</v>
      </c>
      <c r="J5" s="6">
        <v>3</v>
      </c>
      <c r="K5" s="6">
        <v>4</v>
      </c>
      <c r="L5" s="6">
        <v>2</v>
      </c>
      <c r="M5" s="6">
        <v>2</v>
      </c>
      <c r="N5" s="6">
        <v>4</v>
      </c>
      <c r="O5" s="6">
        <v>4</v>
      </c>
      <c r="P5" s="6">
        <v>2</v>
      </c>
      <c r="Q5" s="6">
        <v>4</v>
      </c>
      <c r="R5" s="6">
        <v>4</v>
      </c>
      <c r="S5" s="6">
        <v>4</v>
      </c>
      <c r="T5" s="6" t="s">
        <v>46</v>
      </c>
      <c r="U5" s="7" t="s">
        <v>42</v>
      </c>
    </row>
    <row r="6" spans="1:21" x14ac:dyDescent="0.3">
      <c r="A6" s="12">
        <v>16</v>
      </c>
      <c r="B6" s="4">
        <v>4</v>
      </c>
      <c r="C6" s="4">
        <v>5</v>
      </c>
      <c r="D6" s="4">
        <v>5</v>
      </c>
      <c r="E6" s="4">
        <v>4</v>
      </c>
      <c r="F6" s="4">
        <v>2</v>
      </c>
      <c r="G6" s="4">
        <v>4</v>
      </c>
      <c r="H6" s="4">
        <v>5</v>
      </c>
      <c r="I6" s="4">
        <v>1</v>
      </c>
      <c r="J6" s="4">
        <v>4</v>
      </c>
      <c r="K6" s="4">
        <v>3</v>
      </c>
      <c r="L6" s="4">
        <v>3</v>
      </c>
      <c r="M6" s="4">
        <v>4</v>
      </c>
      <c r="N6" s="4">
        <v>5</v>
      </c>
      <c r="O6" s="4">
        <v>3</v>
      </c>
      <c r="P6" s="4">
        <v>2</v>
      </c>
      <c r="Q6" s="4">
        <v>3</v>
      </c>
      <c r="R6" s="4">
        <v>4</v>
      </c>
      <c r="S6" s="4">
        <v>4</v>
      </c>
      <c r="T6" s="4" t="s">
        <v>46</v>
      </c>
      <c r="U6" s="5" t="s">
        <v>66</v>
      </c>
    </row>
    <row r="7" spans="1:21" x14ac:dyDescent="0.3">
      <c r="A7" s="13">
        <v>17</v>
      </c>
      <c r="B7" s="6">
        <v>3</v>
      </c>
      <c r="C7" s="6">
        <v>4</v>
      </c>
      <c r="D7" s="6">
        <v>4</v>
      </c>
      <c r="E7" s="6">
        <v>4</v>
      </c>
      <c r="F7" s="6">
        <v>3</v>
      </c>
      <c r="G7" s="6">
        <v>3</v>
      </c>
      <c r="H7" s="6">
        <v>4</v>
      </c>
      <c r="I7" s="6">
        <v>3</v>
      </c>
      <c r="J7" s="6">
        <v>4</v>
      </c>
      <c r="K7" s="6">
        <v>2</v>
      </c>
      <c r="L7" s="6">
        <v>2</v>
      </c>
      <c r="M7" s="6">
        <v>3</v>
      </c>
      <c r="N7" s="6">
        <v>3</v>
      </c>
      <c r="O7" s="6">
        <v>3</v>
      </c>
      <c r="P7" s="6">
        <v>4</v>
      </c>
      <c r="Q7" s="6">
        <v>4</v>
      </c>
      <c r="R7" s="6">
        <v>4</v>
      </c>
      <c r="S7" s="6">
        <v>3</v>
      </c>
      <c r="T7" s="6" t="s">
        <v>54</v>
      </c>
      <c r="U7" s="7" t="s">
        <v>47</v>
      </c>
    </row>
    <row r="8" spans="1:21" x14ac:dyDescent="0.3">
      <c r="A8" s="12">
        <v>18</v>
      </c>
      <c r="B8" s="4">
        <v>3</v>
      </c>
      <c r="C8" s="4">
        <v>4</v>
      </c>
      <c r="D8" s="4">
        <v>5</v>
      </c>
      <c r="E8" s="4">
        <v>4</v>
      </c>
      <c r="F8" s="4">
        <v>4</v>
      </c>
      <c r="G8" s="4">
        <v>2</v>
      </c>
      <c r="H8" s="4">
        <v>5</v>
      </c>
      <c r="I8" s="4">
        <v>2</v>
      </c>
      <c r="J8" s="4">
        <v>5</v>
      </c>
      <c r="K8" s="4">
        <v>2</v>
      </c>
      <c r="L8" s="4">
        <v>2</v>
      </c>
      <c r="M8" s="4">
        <v>2</v>
      </c>
      <c r="N8" s="4">
        <v>4</v>
      </c>
      <c r="O8" s="4">
        <v>4</v>
      </c>
      <c r="P8" s="4">
        <v>2</v>
      </c>
      <c r="Q8" s="4">
        <v>4</v>
      </c>
      <c r="R8" s="4">
        <v>5</v>
      </c>
      <c r="S8" s="4">
        <v>5</v>
      </c>
      <c r="T8" s="4" t="s">
        <v>118</v>
      </c>
      <c r="U8" s="4" t="s">
        <v>118</v>
      </c>
    </row>
    <row r="9" spans="1:21" x14ac:dyDescent="0.3">
      <c r="A9" s="13">
        <v>19</v>
      </c>
      <c r="B9" s="6">
        <v>4</v>
      </c>
      <c r="C9" s="6">
        <v>4</v>
      </c>
      <c r="D9" s="6">
        <v>4</v>
      </c>
      <c r="E9" s="6">
        <v>3</v>
      </c>
      <c r="F9" s="6">
        <v>3</v>
      </c>
      <c r="G9" s="6">
        <v>4</v>
      </c>
      <c r="H9" s="6">
        <v>5</v>
      </c>
      <c r="I9" s="6">
        <v>3</v>
      </c>
      <c r="J9" s="6">
        <v>2</v>
      </c>
      <c r="K9" s="6">
        <v>4</v>
      </c>
      <c r="L9" s="6">
        <v>1</v>
      </c>
      <c r="M9" s="6">
        <v>1</v>
      </c>
      <c r="N9" s="6">
        <v>3</v>
      </c>
      <c r="O9" s="6">
        <v>4</v>
      </c>
      <c r="P9" s="6">
        <v>2</v>
      </c>
      <c r="Q9" s="6">
        <v>4</v>
      </c>
      <c r="R9" s="6">
        <v>4</v>
      </c>
      <c r="S9" s="6">
        <v>4</v>
      </c>
      <c r="T9" s="6" t="s">
        <v>41</v>
      </c>
      <c r="U9" s="7" t="s">
        <v>47</v>
      </c>
    </row>
    <row r="10" spans="1:21" x14ac:dyDescent="0.3">
      <c r="A10" s="12">
        <v>20</v>
      </c>
      <c r="B10" s="4">
        <v>5</v>
      </c>
      <c r="C10" s="4">
        <v>5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4</v>
      </c>
      <c r="J10" s="4">
        <v>2</v>
      </c>
      <c r="K10" s="4">
        <v>3</v>
      </c>
      <c r="L10" s="4">
        <v>3</v>
      </c>
      <c r="M10" s="4">
        <v>3</v>
      </c>
      <c r="N10" s="4">
        <v>5</v>
      </c>
      <c r="O10" s="4">
        <v>5</v>
      </c>
      <c r="P10" s="4">
        <v>5</v>
      </c>
      <c r="Q10" s="4">
        <v>3</v>
      </c>
      <c r="R10" s="4">
        <v>4</v>
      </c>
      <c r="S10" s="4">
        <v>1</v>
      </c>
      <c r="T10" s="4" t="s">
        <v>46</v>
      </c>
      <c r="U10" s="5" t="s">
        <v>42</v>
      </c>
    </row>
    <row r="11" spans="1:21" x14ac:dyDescent="0.3">
      <c r="A11" s="13">
        <v>21</v>
      </c>
      <c r="B11" s="6">
        <v>4</v>
      </c>
      <c r="C11" s="6">
        <v>4</v>
      </c>
      <c r="D11" s="6">
        <v>4</v>
      </c>
      <c r="E11" s="6">
        <v>4</v>
      </c>
      <c r="F11" s="6">
        <v>3</v>
      </c>
      <c r="G11" s="6">
        <v>4</v>
      </c>
      <c r="H11" s="6">
        <v>4</v>
      </c>
      <c r="I11" s="6">
        <v>4</v>
      </c>
      <c r="J11" s="6">
        <v>4</v>
      </c>
      <c r="K11" s="6">
        <v>2</v>
      </c>
      <c r="L11" s="6">
        <v>2</v>
      </c>
      <c r="M11" s="6">
        <v>2</v>
      </c>
      <c r="N11" s="6">
        <v>3</v>
      </c>
      <c r="O11" s="6">
        <v>4</v>
      </c>
      <c r="P11" s="6">
        <v>3</v>
      </c>
      <c r="Q11" s="6">
        <v>4</v>
      </c>
      <c r="R11" s="6">
        <v>4</v>
      </c>
      <c r="S11" s="6">
        <v>4</v>
      </c>
      <c r="T11" s="6" t="s">
        <v>41</v>
      </c>
      <c r="U11" s="7" t="s">
        <v>66</v>
      </c>
    </row>
    <row r="12" spans="1:21" x14ac:dyDescent="0.3">
      <c r="A12" s="12">
        <v>22</v>
      </c>
      <c r="B12" s="4">
        <v>4</v>
      </c>
      <c r="C12" s="4">
        <v>4</v>
      </c>
      <c r="D12" s="4">
        <v>4</v>
      </c>
      <c r="E12" s="4">
        <v>4</v>
      </c>
      <c r="F12" s="4">
        <v>3</v>
      </c>
      <c r="G12" s="4">
        <v>4</v>
      </c>
      <c r="H12" s="4">
        <v>5</v>
      </c>
      <c r="I12" s="4">
        <v>4</v>
      </c>
      <c r="J12" s="4">
        <v>4</v>
      </c>
      <c r="K12" s="4">
        <v>3</v>
      </c>
      <c r="L12" s="4">
        <v>3</v>
      </c>
      <c r="M12" s="4">
        <v>2</v>
      </c>
      <c r="N12" s="4">
        <v>4</v>
      </c>
      <c r="O12" s="4">
        <v>4</v>
      </c>
      <c r="P12" s="4">
        <v>3</v>
      </c>
      <c r="Q12" s="4">
        <v>4</v>
      </c>
      <c r="R12" s="4">
        <v>5</v>
      </c>
      <c r="S12" s="4">
        <v>4</v>
      </c>
      <c r="T12" s="4" t="s">
        <v>41</v>
      </c>
      <c r="U12" s="5" t="s">
        <v>66</v>
      </c>
    </row>
    <row r="13" spans="1:21" x14ac:dyDescent="0.3">
      <c r="A13" s="13">
        <v>26</v>
      </c>
      <c r="B13" s="6">
        <v>4</v>
      </c>
      <c r="C13" s="6">
        <v>5</v>
      </c>
      <c r="D13" s="6">
        <v>5</v>
      </c>
      <c r="E13" s="6">
        <v>4</v>
      </c>
      <c r="F13" s="6">
        <v>3</v>
      </c>
      <c r="G13" s="6">
        <v>4</v>
      </c>
      <c r="H13" s="6">
        <v>5</v>
      </c>
      <c r="I13" s="6">
        <v>4</v>
      </c>
      <c r="J13" s="6">
        <v>4</v>
      </c>
      <c r="K13" s="6">
        <v>3</v>
      </c>
      <c r="L13" s="6">
        <v>2</v>
      </c>
      <c r="M13" s="6">
        <v>2</v>
      </c>
      <c r="N13" s="6">
        <v>4</v>
      </c>
      <c r="O13" s="6">
        <v>4</v>
      </c>
      <c r="P13" s="6">
        <v>3</v>
      </c>
      <c r="Q13" s="6">
        <v>4</v>
      </c>
      <c r="R13" s="6">
        <v>4</v>
      </c>
      <c r="S13" s="6">
        <v>4</v>
      </c>
      <c r="T13" s="6" t="s">
        <v>41</v>
      </c>
      <c r="U13" s="7" t="s">
        <v>47</v>
      </c>
    </row>
    <row r="14" spans="1:21" x14ac:dyDescent="0.3">
      <c r="A14" s="12">
        <v>27</v>
      </c>
      <c r="B14" s="4">
        <v>4</v>
      </c>
      <c r="C14" s="4">
        <v>5</v>
      </c>
      <c r="D14" s="4">
        <v>4</v>
      </c>
      <c r="E14" s="4">
        <v>4</v>
      </c>
      <c r="F14" s="4">
        <v>4</v>
      </c>
      <c r="G14" s="4">
        <v>4</v>
      </c>
      <c r="H14" s="4">
        <v>4</v>
      </c>
      <c r="I14" s="4">
        <v>1</v>
      </c>
      <c r="J14" s="4">
        <v>4</v>
      </c>
      <c r="K14" s="4">
        <v>1</v>
      </c>
      <c r="L14" s="4">
        <v>4</v>
      </c>
      <c r="M14" s="4">
        <v>1</v>
      </c>
      <c r="N14" s="4">
        <v>3</v>
      </c>
      <c r="O14" s="4">
        <v>4</v>
      </c>
      <c r="P14" s="4">
        <v>3</v>
      </c>
      <c r="Q14" s="4">
        <v>3</v>
      </c>
      <c r="R14" s="4">
        <v>4</v>
      </c>
      <c r="S14" s="4">
        <v>4</v>
      </c>
      <c r="T14" s="4" t="s">
        <v>46</v>
      </c>
      <c r="U14" s="5" t="s">
        <v>42</v>
      </c>
    </row>
    <row r="15" spans="1:21" x14ac:dyDescent="0.3">
      <c r="A15" s="13">
        <v>28</v>
      </c>
      <c r="B15" s="6">
        <v>4</v>
      </c>
      <c r="C15" s="6">
        <v>4</v>
      </c>
      <c r="D15" s="6">
        <v>4</v>
      </c>
      <c r="E15" s="6">
        <v>4</v>
      </c>
      <c r="F15" s="6">
        <v>4</v>
      </c>
      <c r="G15" s="6">
        <v>4</v>
      </c>
      <c r="H15" s="6">
        <v>5</v>
      </c>
      <c r="I15" s="6">
        <v>3</v>
      </c>
      <c r="J15" s="6">
        <v>4</v>
      </c>
      <c r="K15" s="6">
        <v>4</v>
      </c>
      <c r="L15" s="6">
        <v>4</v>
      </c>
      <c r="M15" s="6">
        <v>4</v>
      </c>
      <c r="N15" s="6">
        <v>4</v>
      </c>
      <c r="O15" s="6">
        <v>4</v>
      </c>
      <c r="P15" s="6">
        <v>3</v>
      </c>
      <c r="Q15" s="6">
        <v>3</v>
      </c>
      <c r="R15" s="6">
        <v>5</v>
      </c>
      <c r="S15" s="6">
        <v>4</v>
      </c>
      <c r="T15" s="6" t="s">
        <v>46</v>
      </c>
      <c r="U15" s="7" t="s">
        <v>42</v>
      </c>
    </row>
    <row r="16" spans="1:21" x14ac:dyDescent="0.3">
      <c r="A16" s="12">
        <v>29</v>
      </c>
      <c r="B16" s="4">
        <v>5</v>
      </c>
      <c r="C16" s="4">
        <v>5</v>
      </c>
      <c r="D16" s="4">
        <v>5</v>
      </c>
      <c r="E16" s="4">
        <v>5</v>
      </c>
      <c r="F16" s="4">
        <v>3</v>
      </c>
      <c r="G16" s="4">
        <v>4</v>
      </c>
      <c r="H16" s="4">
        <v>5</v>
      </c>
      <c r="I16" s="4">
        <v>4</v>
      </c>
      <c r="J16" s="4">
        <v>4</v>
      </c>
      <c r="K16" s="4">
        <v>4</v>
      </c>
      <c r="L16" s="4">
        <v>4</v>
      </c>
      <c r="M16" s="4">
        <v>4</v>
      </c>
      <c r="N16" s="4">
        <v>4</v>
      </c>
      <c r="O16" s="4">
        <v>4</v>
      </c>
      <c r="P16" s="4">
        <v>3</v>
      </c>
      <c r="Q16" s="4">
        <v>4</v>
      </c>
      <c r="R16" s="4">
        <v>4</v>
      </c>
      <c r="S16" s="4">
        <v>4</v>
      </c>
      <c r="T16" s="4" t="s">
        <v>46</v>
      </c>
      <c r="U16" s="5" t="s">
        <v>66</v>
      </c>
    </row>
    <row r="17" spans="1:21" x14ac:dyDescent="0.3">
      <c r="A17" s="13">
        <v>30</v>
      </c>
      <c r="B17" s="6">
        <v>5</v>
      </c>
      <c r="C17" s="6">
        <v>5</v>
      </c>
      <c r="D17" s="6">
        <v>5</v>
      </c>
      <c r="E17" s="6">
        <v>3</v>
      </c>
      <c r="F17" s="6">
        <v>3</v>
      </c>
      <c r="G17" s="6">
        <v>3</v>
      </c>
      <c r="H17" s="6">
        <v>5</v>
      </c>
      <c r="I17" s="6">
        <v>5</v>
      </c>
      <c r="J17" s="6">
        <v>5</v>
      </c>
      <c r="K17" s="6">
        <v>1</v>
      </c>
      <c r="L17" s="6">
        <v>2</v>
      </c>
      <c r="M17" s="6">
        <v>3</v>
      </c>
      <c r="N17" s="6">
        <v>5</v>
      </c>
      <c r="O17" s="6">
        <v>5</v>
      </c>
      <c r="P17" s="6">
        <v>3</v>
      </c>
      <c r="Q17" s="6">
        <v>4</v>
      </c>
      <c r="R17" s="6">
        <v>5</v>
      </c>
      <c r="S17" s="6">
        <v>2</v>
      </c>
      <c r="T17" s="6" t="s">
        <v>41</v>
      </c>
      <c r="U17" s="7" t="s">
        <v>66</v>
      </c>
    </row>
    <row r="18" spans="1:21" x14ac:dyDescent="0.3">
      <c r="A18" s="12">
        <v>34</v>
      </c>
      <c r="B18" s="4">
        <v>4</v>
      </c>
      <c r="C18" s="4">
        <v>4</v>
      </c>
      <c r="D18" s="4">
        <v>4</v>
      </c>
      <c r="E18" s="4">
        <v>3</v>
      </c>
      <c r="F18" s="4">
        <v>3</v>
      </c>
      <c r="G18" s="4">
        <v>4</v>
      </c>
      <c r="H18" s="4">
        <v>5</v>
      </c>
      <c r="I18" s="4">
        <v>4</v>
      </c>
      <c r="J18" s="4">
        <v>4</v>
      </c>
      <c r="K18" s="4">
        <v>4</v>
      </c>
      <c r="L18" s="4">
        <v>1</v>
      </c>
      <c r="M18" s="4">
        <v>4</v>
      </c>
      <c r="N18" s="4">
        <v>5</v>
      </c>
      <c r="O18" s="4">
        <v>3</v>
      </c>
      <c r="P18" s="4">
        <v>1</v>
      </c>
      <c r="Q18" s="4">
        <v>5</v>
      </c>
      <c r="R18" s="4">
        <v>5</v>
      </c>
      <c r="S18" s="4">
        <v>4</v>
      </c>
      <c r="T18" s="4" t="s">
        <v>118</v>
      </c>
      <c r="U18" s="4" t="s">
        <v>118</v>
      </c>
    </row>
    <row r="19" spans="1:21" x14ac:dyDescent="0.3">
      <c r="A19" s="13">
        <v>37</v>
      </c>
      <c r="B19" s="6">
        <v>4</v>
      </c>
      <c r="C19" s="6">
        <v>4</v>
      </c>
      <c r="D19" s="6">
        <v>4</v>
      </c>
      <c r="E19" s="6">
        <v>2</v>
      </c>
      <c r="F19" s="6">
        <v>5</v>
      </c>
      <c r="G19" s="6">
        <v>2</v>
      </c>
      <c r="H19" s="6">
        <v>3</v>
      </c>
      <c r="I19" s="6">
        <v>1</v>
      </c>
      <c r="J19" s="6">
        <v>2</v>
      </c>
      <c r="K19" s="6">
        <v>2</v>
      </c>
      <c r="L19" s="6">
        <v>2</v>
      </c>
      <c r="M19" s="6">
        <v>1</v>
      </c>
      <c r="N19" s="6">
        <v>4</v>
      </c>
      <c r="O19" s="6">
        <v>4</v>
      </c>
      <c r="P19" s="6">
        <v>1</v>
      </c>
      <c r="Q19" s="6">
        <v>5</v>
      </c>
      <c r="R19" s="6">
        <v>4</v>
      </c>
      <c r="S19" s="6">
        <v>4</v>
      </c>
      <c r="T19" s="6" t="s">
        <v>46</v>
      </c>
      <c r="U19" s="7" t="s">
        <v>47</v>
      </c>
    </row>
    <row r="20" spans="1:21" x14ac:dyDescent="0.3">
      <c r="A20" s="12">
        <v>38</v>
      </c>
      <c r="B20" s="4">
        <v>5</v>
      </c>
      <c r="C20" s="4">
        <v>5</v>
      </c>
      <c r="D20" s="4">
        <v>5</v>
      </c>
      <c r="E20" s="4">
        <v>5</v>
      </c>
      <c r="F20" s="4">
        <v>5</v>
      </c>
      <c r="G20" s="4">
        <v>3</v>
      </c>
      <c r="H20" s="4">
        <v>5</v>
      </c>
      <c r="I20" s="4">
        <v>4</v>
      </c>
      <c r="J20" s="4">
        <v>3</v>
      </c>
      <c r="K20" s="4">
        <v>2</v>
      </c>
      <c r="L20" s="4">
        <v>3</v>
      </c>
      <c r="M20" s="4">
        <v>3</v>
      </c>
      <c r="N20" s="4">
        <v>5</v>
      </c>
      <c r="O20" s="4">
        <v>5</v>
      </c>
      <c r="P20" s="4">
        <v>5</v>
      </c>
      <c r="Q20" s="4">
        <v>5</v>
      </c>
      <c r="R20" s="4">
        <v>5</v>
      </c>
      <c r="S20" s="4">
        <v>5</v>
      </c>
      <c r="T20" s="4" t="s">
        <v>69</v>
      </c>
      <c r="U20" s="5" t="s">
        <v>47</v>
      </c>
    </row>
    <row r="21" spans="1:21" x14ac:dyDescent="0.3">
      <c r="A21" s="13">
        <v>40</v>
      </c>
      <c r="B21" s="6">
        <v>4</v>
      </c>
      <c r="C21" s="6">
        <v>4</v>
      </c>
      <c r="D21" s="6">
        <v>4</v>
      </c>
      <c r="E21" s="6">
        <v>2</v>
      </c>
      <c r="F21" s="6">
        <v>4</v>
      </c>
      <c r="G21" s="6">
        <v>4</v>
      </c>
      <c r="H21" s="6">
        <v>2</v>
      </c>
      <c r="I21" s="6">
        <v>2</v>
      </c>
      <c r="J21" s="6">
        <v>2</v>
      </c>
      <c r="K21" s="6">
        <v>2</v>
      </c>
      <c r="L21" s="6">
        <v>4</v>
      </c>
      <c r="M21" s="6">
        <v>4</v>
      </c>
      <c r="N21" s="6">
        <v>2</v>
      </c>
      <c r="O21" s="6">
        <v>2</v>
      </c>
      <c r="P21" s="6">
        <v>2</v>
      </c>
      <c r="Q21" s="6">
        <v>4</v>
      </c>
      <c r="R21" s="6">
        <v>4</v>
      </c>
      <c r="S21" s="6">
        <v>4</v>
      </c>
      <c r="T21" s="6" t="s">
        <v>46</v>
      </c>
      <c r="U21" s="7" t="s">
        <v>55</v>
      </c>
    </row>
    <row r="22" spans="1:21" x14ac:dyDescent="0.3">
      <c r="A22" s="12">
        <v>41</v>
      </c>
      <c r="B22" s="4">
        <v>4</v>
      </c>
      <c r="C22" s="4">
        <v>4</v>
      </c>
      <c r="D22" s="4">
        <v>4</v>
      </c>
      <c r="E22" s="4">
        <v>4</v>
      </c>
      <c r="F22" s="4">
        <v>4</v>
      </c>
      <c r="G22" s="4">
        <v>4</v>
      </c>
      <c r="H22" s="4">
        <v>4</v>
      </c>
      <c r="I22" s="4">
        <v>4</v>
      </c>
      <c r="J22" s="4">
        <v>2</v>
      </c>
      <c r="K22" s="4">
        <v>4</v>
      </c>
      <c r="L22" s="4">
        <v>4</v>
      </c>
      <c r="M22" s="4">
        <v>4</v>
      </c>
      <c r="N22" s="4">
        <v>4</v>
      </c>
      <c r="O22" s="4">
        <v>4</v>
      </c>
      <c r="P22" s="4">
        <v>2</v>
      </c>
      <c r="Q22" s="4">
        <v>4</v>
      </c>
      <c r="R22" s="4">
        <v>4</v>
      </c>
      <c r="S22" s="4">
        <v>4</v>
      </c>
      <c r="T22" s="4" t="s">
        <v>46</v>
      </c>
      <c r="U22" s="5" t="s">
        <v>66</v>
      </c>
    </row>
    <row r="23" spans="1:21" x14ac:dyDescent="0.3">
      <c r="A23" s="13">
        <v>42</v>
      </c>
      <c r="B23" s="6">
        <v>5</v>
      </c>
      <c r="C23" s="6">
        <v>5</v>
      </c>
      <c r="D23" s="6">
        <v>5</v>
      </c>
      <c r="E23" s="6">
        <v>5</v>
      </c>
      <c r="F23" s="6">
        <v>5</v>
      </c>
      <c r="G23" s="6">
        <v>5</v>
      </c>
      <c r="H23" s="6">
        <v>5</v>
      </c>
      <c r="I23" s="6">
        <v>2</v>
      </c>
      <c r="J23" s="6">
        <v>2</v>
      </c>
      <c r="K23" s="6">
        <v>5</v>
      </c>
      <c r="L23" s="6">
        <v>5</v>
      </c>
      <c r="M23" s="6">
        <v>5</v>
      </c>
      <c r="N23" s="6">
        <v>5</v>
      </c>
      <c r="O23" s="6">
        <v>5</v>
      </c>
      <c r="P23" s="6">
        <v>5</v>
      </c>
      <c r="Q23" s="6">
        <v>5</v>
      </c>
      <c r="R23" s="6">
        <v>5</v>
      </c>
      <c r="S23" s="6">
        <v>5</v>
      </c>
      <c r="T23" s="6" t="s">
        <v>41</v>
      </c>
      <c r="U23" s="7" t="s">
        <v>47</v>
      </c>
    </row>
    <row r="24" spans="1:21" x14ac:dyDescent="0.3">
      <c r="A24" s="12">
        <v>43</v>
      </c>
      <c r="B24" s="4">
        <v>4</v>
      </c>
      <c r="C24" s="4">
        <v>5</v>
      </c>
      <c r="D24" s="4">
        <v>5</v>
      </c>
      <c r="E24" s="4">
        <v>3</v>
      </c>
      <c r="F24" s="4">
        <v>3</v>
      </c>
      <c r="G24" s="4">
        <v>3</v>
      </c>
      <c r="H24" s="4">
        <v>5</v>
      </c>
      <c r="I24" s="4">
        <v>4</v>
      </c>
      <c r="J24" s="4">
        <v>4</v>
      </c>
      <c r="K24" s="4">
        <v>2</v>
      </c>
      <c r="L24" s="4">
        <v>2</v>
      </c>
      <c r="M24" s="4">
        <v>2</v>
      </c>
      <c r="N24" s="4">
        <v>3</v>
      </c>
      <c r="O24" s="4">
        <v>3</v>
      </c>
      <c r="P24" s="4">
        <v>4</v>
      </c>
      <c r="Q24" s="4">
        <v>4</v>
      </c>
      <c r="R24" s="4">
        <v>4</v>
      </c>
      <c r="S24" s="4">
        <v>3</v>
      </c>
      <c r="T24" s="4" t="s">
        <v>46</v>
      </c>
      <c r="U24" s="5" t="s">
        <v>47</v>
      </c>
    </row>
    <row r="25" spans="1:21" x14ac:dyDescent="0.3">
      <c r="A25" s="13">
        <v>44</v>
      </c>
      <c r="B25" s="6">
        <v>5</v>
      </c>
      <c r="C25" s="6">
        <v>5</v>
      </c>
      <c r="D25" s="6">
        <v>5</v>
      </c>
      <c r="E25" s="6">
        <v>4</v>
      </c>
      <c r="F25" s="6">
        <v>4</v>
      </c>
      <c r="G25" s="6">
        <v>4</v>
      </c>
      <c r="H25" s="6">
        <v>5</v>
      </c>
      <c r="I25" s="6">
        <v>3</v>
      </c>
      <c r="J25" s="6">
        <v>4</v>
      </c>
      <c r="K25" s="6">
        <v>4</v>
      </c>
      <c r="L25" s="6">
        <v>4</v>
      </c>
      <c r="M25" s="6">
        <v>4</v>
      </c>
      <c r="N25" s="6">
        <v>3</v>
      </c>
      <c r="O25" s="6">
        <v>5</v>
      </c>
      <c r="P25" s="6">
        <v>4</v>
      </c>
      <c r="Q25" s="6">
        <v>4</v>
      </c>
      <c r="R25" s="6">
        <v>5</v>
      </c>
      <c r="S25" s="6">
        <v>4</v>
      </c>
      <c r="T25" s="6" t="s">
        <v>69</v>
      </c>
      <c r="U25" s="7" t="s">
        <v>47</v>
      </c>
    </row>
    <row r="26" spans="1:21" x14ac:dyDescent="0.3">
      <c r="A26" s="12">
        <v>45</v>
      </c>
      <c r="B26" s="4">
        <v>4</v>
      </c>
      <c r="C26" s="4">
        <v>5</v>
      </c>
      <c r="D26" s="4">
        <v>5</v>
      </c>
      <c r="E26" s="4">
        <v>5</v>
      </c>
      <c r="F26" s="4">
        <v>3</v>
      </c>
      <c r="G26" s="4">
        <v>4</v>
      </c>
      <c r="H26" s="4">
        <v>5</v>
      </c>
      <c r="I26" s="4">
        <v>3</v>
      </c>
      <c r="J26" s="4">
        <v>2</v>
      </c>
      <c r="K26" s="4">
        <v>1</v>
      </c>
      <c r="L26" s="4">
        <v>3</v>
      </c>
      <c r="M26" s="4">
        <v>3</v>
      </c>
      <c r="N26" s="4">
        <v>1</v>
      </c>
      <c r="O26" s="4">
        <v>5</v>
      </c>
      <c r="P26" s="4">
        <v>5</v>
      </c>
      <c r="Q26" s="4">
        <v>3</v>
      </c>
      <c r="R26" s="4">
        <v>5</v>
      </c>
      <c r="S26" s="4">
        <v>3</v>
      </c>
      <c r="T26" s="4" t="s">
        <v>46</v>
      </c>
      <c r="U26" s="5" t="s">
        <v>55</v>
      </c>
    </row>
    <row r="27" spans="1:21" x14ac:dyDescent="0.3">
      <c r="A27" s="13">
        <v>46</v>
      </c>
      <c r="B27" s="6">
        <v>1</v>
      </c>
      <c r="C27" s="6">
        <v>4</v>
      </c>
      <c r="D27" s="6">
        <v>3</v>
      </c>
      <c r="E27" s="6">
        <v>3</v>
      </c>
      <c r="F27" s="6">
        <v>2</v>
      </c>
      <c r="G27" s="6">
        <v>1</v>
      </c>
      <c r="H27" s="6">
        <v>5</v>
      </c>
      <c r="I27" s="6">
        <v>5</v>
      </c>
      <c r="J27" s="6">
        <v>3</v>
      </c>
      <c r="K27" s="6">
        <v>3</v>
      </c>
      <c r="L27" s="6">
        <v>3</v>
      </c>
      <c r="M27" s="6">
        <v>3</v>
      </c>
      <c r="N27" s="6">
        <v>3</v>
      </c>
      <c r="O27" s="6">
        <v>3</v>
      </c>
      <c r="P27" s="6">
        <v>3</v>
      </c>
      <c r="Q27" s="6">
        <v>3</v>
      </c>
      <c r="R27" s="6">
        <v>3</v>
      </c>
      <c r="S27" s="6">
        <v>3</v>
      </c>
      <c r="T27" s="6" t="s">
        <v>118</v>
      </c>
      <c r="U27" s="6" t="s">
        <v>118</v>
      </c>
    </row>
    <row r="28" spans="1:21" x14ac:dyDescent="0.3">
      <c r="A28" s="12">
        <v>47</v>
      </c>
      <c r="B28" s="4">
        <v>4</v>
      </c>
      <c r="C28" s="4">
        <v>4</v>
      </c>
      <c r="D28" s="4">
        <v>4</v>
      </c>
      <c r="E28" s="4">
        <v>3</v>
      </c>
      <c r="F28" s="4">
        <v>4</v>
      </c>
      <c r="G28" s="4">
        <v>4</v>
      </c>
      <c r="H28" s="4">
        <v>4</v>
      </c>
      <c r="I28" s="4">
        <v>2</v>
      </c>
      <c r="J28" s="4">
        <v>4</v>
      </c>
      <c r="K28" s="4">
        <v>4</v>
      </c>
      <c r="L28" s="4">
        <v>2</v>
      </c>
      <c r="M28" s="4">
        <v>2</v>
      </c>
      <c r="N28" s="4">
        <v>4</v>
      </c>
      <c r="O28" s="4">
        <v>4</v>
      </c>
      <c r="P28" s="4">
        <v>2</v>
      </c>
      <c r="Q28" s="4">
        <v>5</v>
      </c>
      <c r="R28" s="4">
        <v>5</v>
      </c>
      <c r="S28" s="4">
        <v>4</v>
      </c>
      <c r="T28" s="4" t="s">
        <v>118</v>
      </c>
      <c r="U28" s="4" t="s">
        <v>118</v>
      </c>
    </row>
    <row r="29" spans="1:21" x14ac:dyDescent="0.3">
      <c r="A29" s="13">
        <v>49</v>
      </c>
      <c r="B29" s="6">
        <v>4</v>
      </c>
      <c r="C29" s="6">
        <v>4</v>
      </c>
      <c r="D29" s="6">
        <v>4</v>
      </c>
      <c r="E29" s="6">
        <v>3</v>
      </c>
      <c r="F29" s="6">
        <v>3</v>
      </c>
      <c r="G29" s="6">
        <v>2</v>
      </c>
      <c r="H29" s="6">
        <v>4</v>
      </c>
      <c r="I29" s="6">
        <v>3</v>
      </c>
      <c r="J29" s="6">
        <v>4</v>
      </c>
      <c r="K29" s="6">
        <v>3</v>
      </c>
      <c r="L29" s="6">
        <v>3</v>
      </c>
      <c r="M29" s="6">
        <v>3</v>
      </c>
      <c r="N29" s="6">
        <v>3</v>
      </c>
      <c r="O29" s="6">
        <v>4</v>
      </c>
      <c r="P29" s="6">
        <v>2</v>
      </c>
      <c r="Q29" s="6">
        <v>4</v>
      </c>
      <c r="R29" s="6">
        <v>4</v>
      </c>
      <c r="S29" s="6">
        <v>4</v>
      </c>
      <c r="T29" s="6" t="s">
        <v>118</v>
      </c>
      <c r="U29" s="6" t="s">
        <v>118</v>
      </c>
    </row>
    <row r="30" spans="1:21" x14ac:dyDescent="0.3">
      <c r="A30" s="12">
        <v>50</v>
      </c>
      <c r="B30" s="4">
        <v>5</v>
      </c>
      <c r="C30" s="4">
        <v>5</v>
      </c>
      <c r="D30" s="4">
        <v>3</v>
      </c>
      <c r="E30" s="4">
        <v>3</v>
      </c>
      <c r="F30" s="4">
        <v>3</v>
      </c>
      <c r="G30" s="4">
        <v>1</v>
      </c>
      <c r="H30" s="4">
        <v>4</v>
      </c>
      <c r="I30" s="4">
        <v>5</v>
      </c>
      <c r="J30" s="4">
        <v>2</v>
      </c>
      <c r="K30" s="4">
        <v>1</v>
      </c>
      <c r="L30" s="4">
        <v>1</v>
      </c>
      <c r="M30" s="4">
        <v>1</v>
      </c>
      <c r="N30" s="4">
        <v>1</v>
      </c>
      <c r="O30" s="4">
        <v>5</v>
      </c>
      <c r="P30" s="4">
        <v>2</v>
      </c>
      <c r="Q30" s="4">
        <v>4</v>
      </c>
      <c r="R30" s="4">
        <v>3</v>
      </c>
      <c r="S30" s="4">
        <v>4</v>
      </c>
      <c r="T30" s="4" t="s">
        <v>118</v>
      </c>
      <c r="U30" s="5" t="s">
        <v>47</v>
      </c>
    </row>
    <row r="31" spans="1:21" x14ac:dyDescent="0.3">
      <c r="A31" s="13">
        <v>51</v>
      </c>
      <c r="B31" s="6">
        <v>5</v>
      </c>
      <c r="C31" s="6">
        <v>5</v>
      </c>
      <c r="D31" s="6">
        <v>5</v>
      </c>
      <c r="E31" s="6">
        <v>5</v>
      </c>
      <c r="F31" s="6">
        <v>5</v>
      </c>
      <c r="G31" s="6">
        <v>5</v>
      </c>
      <c r="H31" s="6">
        <v>5</v>
      </c>
      <c r="I31" s="6">
        <v>3</v>
      </c>
      <c r="J31" s="6">
        <v>4</v>
      </c>
      <c r="K31" s="6">
        <v>3</v>
      </c>
      <c r="L31" s="6">
        <v>4</v>
      </c>
      <c r="M31" s="6">
        <v>3</v>
      </c>
      <c r="N31" s="6">
        <v>3</v>
      </c>
      <c r="O31" s="6">
        <v>3</v>
      </c>
      <c r="P31" s="6">
        <v>2</v>
      </c>
      <c r="Q31" s="6">
        <v>5</v>
      </c>
      <c r="R31" s="6">
        <v>5</v>
      </c>
      <c r="S31" s="6">
        <v>5</v>
      </c>
      <c r="T31" s="6" t="s">
        <v>41</v>
      </c>
      <c r="U31" s="7" t="s">
        <v>66</v>
      </c>
    </row>
    <row r="32" spans="1:21" x14ac:dyDescent="0.3">
      <c r="A32" s="12">
        <v>52</v>
      </c>
      <c r="B32" s="4">
        <v>1</v>
      </c>
      <c r="C32" s="4">
        <v>4</v>
      </c>
      <c r="D32" s="4">
        <v>4</v>
      </c>
      <c r="E32" s="4">
        <v>4</v>
      </c>
      <c r="F32" s="4">
        <v>4</v>
      </c>
      <c r="G32" s="4">
        <v>4</v>
      </c>
      <c r="H32" s="4">
        <v>4</v>
      </c>
      <c r="I32" s="4">
        <v>4</v>
      </c>
      <c r="J32" s="4">
        <v>2</v>
      </c>
      <c r="K32" s="4">
        <v>3</v>
      </c>
      <c r="L32" s="4">
        <v>3</v>
      </c>
      <c r="M32" s="4">
        <v>4</v>
      </c>
      <c r="N32" s="4">
        <v>2</v>
      </c>
      <c r="O32" s="4">
        <v>3</v>
      </c>
      <c r="P32" s="4">
        <v>3</v>
      </c>
      <c r="Q32" s="4">
        <v>4</v>
      </c>
      <c r="R32" s="4">
        <v>4</v>
      </c>
      <c r="S32" s="4">
        <v>3</v>
      </c>
      <c r="T32" s="4" t="s">
        <v>118</v>
      </c>
      <c r="U32" s="5" t="s">
        <v>47</v>
      </c>
    </row>
    <row r="33" spans="1:21" x14ac:dyDescent="0.3">
      <c r="A33" s="13">
        <v>53</v>
      </c>
      <c r="B33" s="6">
        <v>5</v>
      </c>
      <c r="C33" s="6">
        <v>5</v>
      </c>
      <c r="D33" s="6">
        <v>5</v>
      </c>
      <c r="E33" s="6">
        <v>4</v>
      </c>
      <c r="F33" s="6">
        <v>3</v>
      </c>
      <c r="G33" s="6">
        <v>4</v>
      </c>
      <c r="H33" s="6">
        <v>5</v>
      </c>
      <c r="I33" s="6">
        <v>2</v>
      </c>
      <c r="J33" s="6">
        <v>4</v>
      </c>
      <c r="K33" s="6">
        <v>3</v>
      </c>
      <c r="L33" s="6">
        <v>4</v>
      </c>
      <c r="M33" s="6">
        <v>3</v>
      </c>
      <c r="N33" s="6">
        <v>5</v>
      </c>
      <c r="O33" s="6">
        <v>4</v>
      </c>
      <c r="P33" s="6">
        <v>1</v>
      </c>
      <c r="Q33" s="6">
        <v>5</v>
      </c>
      <c r="R33" s="6">
        <v>5</v>
      </c>
      <c r="S33" s="6">
        <v>5</v>
      </c>
      <c r="T33" s="6" t="s">
        <v>69</v>
      </c>
      <c r="U33" s="7" t="s">
        <v>42</v>
      </c>
    </row>
    <row r="34" spans="1:21" x14ac:dyDescent="0.3">
      <c r="A34" s="12">
        <v>54</v>
      </c>
      <c r="B34" s="4">
        <v>3</v>
      </c>
      <c r="C34" s="4">
        <v>3</v>
      </c>
      <c r="D34" s="4">
        <v>3</v>
      </c>
      <c r="E34" s="4">
        <v>3</v>
      </c>
      <c r="F34" s="4">
        <v>3</v>
      </c>
      <c r="G34" s="4">
        <v>3</v>
      </c>
      <c r="H34" s="4">
        <v>3</v>
      </c>
      <c r="I34" s="4">
        <v>3</v>
      </c>
      <c r="J34" s="4">
        <v>3</v>
      </c>
      <c r="K34" s="4">
        <v>3</v>
      </c>
      <c r="L34" s="4">
        <v>3</v>
      </c>
      <c r="M34" s="4">
        <v>3</v>
      </c>
      <c r="N34" s="4">
        <v>3</v>
      </c>
      <c r="O34" s="4">
        <v>3</v>
      </c>
      <c r="P34" s="4">
        <v>3</v>
      </c>
      <c r="Q34" s="4">
        <v>3</v>
      </c>
      <c r="R34" s="4">
        <v>3</v>
      </c>
      <c r="S34" s="4">
        <v>3</v>
      </c>
      <c r="T34" s="4" t="s">
        <v>69</v>
      </c>
      <c r="U34" s="5" t="s">
        <v>47</v>
      </c>
    </row>
    <row r="35" spans="1:21" x14ac:dyDescent="0.3">
      <c r="A35" s="13">
        <v>55</v>
      </c>
      <c r="B35" s="6">
        <v>4</v>
      </c>
      <c r="C35" s="6">
        <v>4</v>
      </c>
      <c r="D35" s="6">
        <v>4</v>
      </c>
      <c r="E35" s="6">
        <v>5</v>
      </c>
      <c r="F35" s="6">
        <v>5</v>
      </c>
      <c r="G35" s="6">
        <v>5</v>
      </c>
      <c r="H35" s="6">
        <v>5</v>
      </c>
      <c r="I35" s="6">
        <v>5</v>
      </c>
      <c r="J35" s="6">
        <v>5</v>
      </c>
      <c r="K35" s="6">
        <v>5</v>
      </c>
      <c r="L35" s="6">
        <v>1</v>
      </c>
      <c r="M35" s="6">
        <v>5</v>
      </c>
      <c r="N35" s="6">
        <v>5</v>
      </c>
      <c r="O35" s="6">
        <v>5</v>
      </c>
      <c r="P35" s="6">
        <v>5</v>
      </c>
      <c r="Q35" s="6">
        <v>5</v>
      </c>
      <c r="R35" s="6">
        <v>5</v>
      </c>
      <c r="S35" s="6">
        <v>5</v>
      </c>
      <c r="T35" s="6" t="s">
        <v>54</v>
      </c>
      <c r="U35" s="6" t="s">
        <v>118</v>
      </c>
    </row>
    <row r="36" spans="1:21" x14ac:dyDescent="0.3">
      <c r="A36" s="12">
        <v>57</v>
      </c>
      <c r="B36" s="4">
        <v>4</v>
      </c>
      <c r="C36" s="4">
        <v>5</v>
      </c>
      <c r="D36" s="4">
        <v>5</v>
      </c>
      <c r="E36" s="4">
        <v>3</v>
      </c>
      <c r="F36" s="4">
        <v>4</v>
      </c>
      <c r="G36" s="4">
        <v>3</v>
      </c>
      <c r="H36" s="4">
        <v>5</v>
      </c>
      <c r="I36" s="8" t="s">
        <v>118</v>
      </c>
      <c r="J36" s="4">
        <v>2</v>
      </c>
      <c r="K36" s="4">
        <v>4</v>
      </c>
      <c r="L36" s="4">
        <v>2</v>
      </c>
      <c r="M36" s="4">
        <v>4</v>
      </c>
      <c r="N36" s="4">
        <v>4</v>
      </c>
      <c r="O36" s="4">
        <v>4</v>
      </c>
      <c r="P36" s="4">
        <v>5</v>
      </c>
      <c r="Q36" s="4">
        <v>4</v>
      </c>
      <c r="R36" s="4">
        <v>4</v>
      </c>
      <c r="S36" s="4">
        <v>3</v>
      </c>
      <c r="T36" s="4" t="s">
        <v>54</v>
      </c>
      <c r="U36" s="5" t="s">
        <v>47</v>
      </c>
    </row>
    <row r="37" spans="1:21" x14ac:dyDescent="0.3">
      <c r="A37" s="13">
        <v>58</v>
      </c>
      <c r="B37" s="6">
        <v>4</v>
      </c>
      <c r="C37" s="6">
        <v>4</v>
      </c>
      <c r="D37" s="6">
        <v>4</v>
      </c>
      <c r="E37" s="6">
        <v>4</v>
      </c>
      <c r="F37" s="6">
        <v>4</v>
      </c>
      <c r="G37" s="6">
        <v>4</v>
      </c>
      <c r="H37" s="6">
        <v>4</v>
      </c>
      <c r="I37" s="6">
        <v>2</v>
      </c>
      <c r="J37" s="6">
        <v>2</v>
      </c>
      <c r="K37" s="6">
        <v>4</v>
      </c>
      <c r="L37" s="6">
        <v>3</v>
      </c>
      <c r="M37" s="6">
        <v>4</v>
      </c>
      <c r="N37" s="6">
        <v>4</v>
      </c>
      <c r="O37" s="6">
        <v>4</v>
      </c>
      <c r="P37" s="6">
        <v>2</v>
      </c>
      <c r="Q37" s="6">
        <v>4</v>
      </c>
      <c r="R37" s="6">
        <v>4</v>
      </c>
      <c r="S37" s="6">
        <v>4</v>
      </c>
      <c r="T37" s="6" t="s">
        <v>41</v>
      </c>
      <c r="U37" s="6" t="s">
        <v>118</v>
      </c>
    </row>
    <row r="38" spans="1:21" x14ac:dyDescent="0.3">
      <c r="A38" s="12">
        <v>59</v>
      </c>
      <c r="B38" s="4">
        <v>3</v>
      </c>
      <c r="C38" s="4">
        <v>4</v>
      </c>
      <c r="D38" s="4">
        <v>4</v>
      </c>
      <c r="E38" s="4">
        <v>3</v>
      </c>
      <c r="F38" s="4">
        <v>3</v>
      </c>
      <c r="G38" s="4">
        <v>4</v>
      </c>
      <c r="H38" s="4">
        <v>4</v>
      </c>
      <c r="I38" s="4">
        <v>2</v>
      </c>
      <c r="J38" s="4">
        <v>4</v>
      </c>
      <c r="K38" s="4">
        <v>2</v>
      </c>
      <c r="L38" s="4">
        <v>2</v>
      </c>
      <c r="M38" s="4">
        <v>3</v>
      </c>
      <c r="N38" s="4">
        <v>4</v>
      </c>
      <c r="O38" s="4">
        <v>4</v>
      </c>
      <c r="P38" s="4">
        <v>4</v>
      </c>
      <c r="Q38" s="4">
        <v>3</v>
      </c>
      <c r="R38" s="4">
        <v>3</v>
      </c>
      <c r="S38" s="4">
        <v>2</v>
      </c>
      <c r="T38" s="4" t="s">
        <v>41</v>
      </c>
      <c r="U38" s="5" t="s">
        <v>66</v>
      </c>
    </row>
    <row r="39" spans="1:21" x14ac:dyDescent="0.3">
      <c r="A39" s="13">
        <v>62</v>
      </c>
      <c r="B39" s="6">
        <v>4</v>
      </c>
      <c r="C39" s="6">
        <v>4</v>
      </c>
      <c r="D39" s="6">
        <v>4</v>
      </c>
      <c r="E39" s="6">
        <v>3</v>
      </c>
      <c r="F39" s="6">
        <v>3</v>
      </c>
      <c r="G39" s="6">
        <v>4</v>
      </c>
      <c r="H39" s="6">
        <v>4</v>
      </c>
      <c r="I39" s="6">
        <v>3</v>
      </c>
      <c r="J39" s="6">
        <v>4</v>
      </c>
      <c r="K39" s="6">
        <v>2</v>
      </c>
      <c r="L39" s="6">
        <v>4</v>
      </c>
      <c r="M39" s="6">
        <v>3</v>
      </c>
      <c r="N39" s="6">
        <v>2</v>
      </c>
      <c r="O39" s="6">
        <v>4</v>
      </c>
      <c r="P39" s="6">
        <v>4</v>
      </c>
      <c r="Q39" s="6">
        <v>3</v>
      </c>
      <c r="R39" s="6">
        <v>4</v>
      </c>
      <c r="S39" s="6">
        <v>3</v>
      </c>
      <c r="T39" s="6" t="s">
        <v>54</v>
      </c>
      <c r="U39" s="7" t="s">
        <v>66</v>
      </c>
    </row>
    <row r="40" spans="1:21" x14ac:dyDescent="0.3">
      <c r="A40" s="12">
        <v>64</v>
      </c>
      <c r="B40" s="4">
        <v>4</v>
      </c>
      <c r="C40" s="4">
        <v>4</v>
      </c>
      <c r="D40" s="4">
        <v>4</v>
      </c>
      <c r="E40" s="4">
        <v>3</v>
      </c>
      <c r="F40" s="4">
        <v>3</v>
      </c>
      <c r="G40" s="4">
        <v>4</v>
      </c>
      <c r="H40" s="4">
        <v>5</v>
      </c>
      <c r="I40" s="4">
        <v>1</v>
      </c>
      <c r="J40" s="4">
        <v>3</v>
      </c>
      <c r="K40" s="4">
        <v>2</v>
      </c>
      <c r="L40" s="4">
        <v>2</v>
      </c>
      <c r="M40" s="4">
        <v>2</v>
      </c>
      <c r="N40" s="4">
        <v>4</v>
      </c>
      <c r="O40" s="4">
        <v>5</v>
      </c>
      <c r="P40" s="4">
        <v>2</v>
      </c>
      <c r="Q40" s="4">
        <v>3</v>
      </c>
      <c r="R40" s="4">
        <v>4</v>
      </c>
      <c r="S40" s="4">
        <v>4</v>
      </c>
      <c r="T40" s="4" t="s">
        <v>46</v>
      </c>
      <c r="U40" s="4" t="s">
        <v>118</v>
      </c>
    </row>
    <row r="41" spans="1:21" x14ac:dyDescent="0.3">
      <c r="A41" s="13">
        <v>66</v>
      </c>
      <c r="B41" s="6">
        <v>4</v>
      </c>
      <c r="C41" s="6">
        <v>4</v>
      </c>
      <c r="D41" s="6">
        <v>4</v>
      </c>
      <c r="E41" s="6">
        <v>4</v>
      </c>
      <c r="F41" s="6">
        <v>4</v>
      </c>
      <c r="G41" s="6">
        <v>4</v>
      </c>
      <c r="H41" s="6">
        <v>4</v>
      </c>
      <c r="I41" s="6">
        <v>4</v>
      </c>
      <c r="J41" s="6">
        <v>4</v>
      </c>
      <c r="K41" s="6">
        <v>2</v>
      </c>
      <c r="L41" s="6">
        <v>4</v>
      </c>
      <c r="M41" s="6">
        <v>4</v>
      </c>
      <c r="N41" s="6">
        <v>2</v>
      </c>
      <c r="O41" s="6">
        <v>4</v>
      </c>
      <c r="P41" s="6">
        <v>4</v>
      </c>
      <c r="Q41" s="6">
        <v>4</v>
      </c>
      <c r="R41" s="6">
        <v>4</v>
      </c>
      <c r="S41" s="6">
        <v>4</v>
      </c>
      <c r="T41" s="6" t="s">
        <v>69</v>
      </c>
      <c r="U41" s="7" t="s">
        <v>47</v>
      </c>
    </row>
    <row r="42" spans="1:21" x14ac:dyDescent="0.3">
      <c r="A42" s="12">
        <v>67</v>
      </c>
      <c r="B42" s="4">
        <v>4</v>
      </c>
      <c r="C42" s="4">
        <v>4</v>
      </c>
      <c r="D42" s="4">
        <v>4</v>
      </c>
      <c r="E42" s="4">
        <v>3</v>
      </c>
      <c r="F42" s="4">
        <v>4</v>
      </c>
      <c r="G42" s="4">
        <v>4</v>
      </c>
      <c r="H42" s="4">
        <v>4</v>
      </c>
      <c r="I42" s="4">
        <v>4</v>
      </c>
      <c r="J42" s="4">
        <v>4</v>
      </c>
      <c r="K42" s="4">
        <v>2</v>
      </c>
      <c r="L42" s="4">
        <v>2</v>
      </c>
      <c r="M42" s="4">
        <v>2</v>
      </c>
      <c r="N42" s="4">
        <v>2</v>
      </c>
      <c r="O42" s="4">
        <v>4</v>
      </c>
      <c r="P42" s="4">
        <v>4</v>
      </c>
      <c r="Q42" s="4">
        <v>4</v>
      </c>
      <c r="R42" s="4">
        <v>4</v>
      </c>
      <c r="S42" s="4">
        <v>3</v>
      </c>
      <c r="T42" s="4" t="s">
        <v>41</v>
      </c>
      <c r="U42" s="5" t="s">
        <v>47</v>
      </c>
    </row>
    <row r="43" spans="1:21" x14ac:dyDescent="0.3">
      <c r="A43" s="13">
        <v>68</v>
      </c>
      <c r="B43" s="6">
        <v>4</v>
      </c>
      <c r="C43" s="6">
        <v>4</v>
      </c>
      <c r="D43" s="6">
        <v>4</v>
      </c>
      <c r="E43" s="6">
        <v>4</v>
      </c>
      <c r="F43" s="6">
        <v>2</v>
      </c>
      <c r="G43" s="6">
        <v>4</v>
      </c>
      <c r="H43" s="6">
        <v>4</v>
      </c>
      <c r="I43" s="6">
        <v>4</v>
      </c>
      <c r="J43" s="6">
        <v>5</v>
      </c>
      <c r="K43" s="6">
        <v>3</v>
      </c>
      <c r="L43" s="6">
        <v>2</v>
      </c>
      <c r="M43" s="6">
        <v>2</v>
      </c>
      <c r="N43" s="6">
        <v>4</v>
      </c>
      <c r="O43" s="6">
        <v>4</v>
      </c>
      <c r="P43" s="6">
        <v>2</v>
      </c>
      <c r="Q43" s="6">
        <v>4</v>
      </c>
      <c r="R43" s="6">
        <v>4</v>
      </c>
      <c r="S43" s="6">
        <v>4</v>
      </c>
      <c r="T43" s="6" t="s">
        <v>41</v>
      </c>
      <c r="U43" s="7" t="s">
        <v>42</v>
      </c>
    </row>
    <row r="44" spans="1:21" x14ac:dyDescent="0.3">
      <c r="A44" s="12">
        <v>70</v>
      </c>
      <c r="B44" s="4">
        <v>4</v>
      </c>
      <c r="C44" s="4">
        <v>4</v>
      </c>
      <c r="D44" s="4">
        <v>4</v>
      </c>
      <c r="E44" s="4">
        <v>3</v>
      </c>
      <c r="F44" s="4">
        <v>3</v>
      </c>
      <c r="G44" s="4">
        <v>3</v>
      </c>
      <c r="H44" s="4">
        <v>5</v>
      </c>
      <c r="I44" s="4">
        <v>3</v>
      </c>
      <c r="J44" s="4">
        <v>4</v>
      </c>
      <c r="K44" s="4">
        <v>3</v>
      </c>
      <c r="L44" s="4">
        <v>3</v>
      </c>
      <c r="M44" s="4">
        <v>3</v>
      </c>
      <c r="N44" s="4">
        <v>3</v>
      </c>
      <c r="O44" s="4">
        <v>3</v>
      </c>
      <c r="P44" s="4">
        <v>2</v>
      </c>
      <c r="Q44" s="4">
        <v>4</v>
      </c>
      <c r="R44" s="4">
        <v>4</v>
      </c>
      <c r="S44" s="4">
        <v>3</v>
      </c>
      <c r="T44" s="4" t="s">
        <v>118</v>
      </c>
      <c r="U44" s="4" t="s">
        <v>118</v>
      </c>
    </row>
    <row r="45" spans="1:21" x14ac:dyDescent="0.3">
      <c r="A45" s="13">
        <v>71</v>
      </c>
      <c r="B45" s="6">
        <v>5</v>
      </c>
      <c r="C45" s="6">
        <v>5</v>
      </c>
      <c r="D45" s="6">
        <v>5</v>
      </c>
      <c r="E45" s="6">
        <v>3</v>
      </c>
      <c r="F45" s="6">
        <v>3</v>
      </c>
      <c r="G45" s="6">
        <v>4</v>
      </c>
      <c r="H45" s="6">
        <v>5</v>
      </c>
      <c r="I45" s="6">
        <v>4</v>
      </c>
      <c r="J45" s="6">
        <v>3</v>
      </c>
      <c r="K45" s="6">
        <v>2</v>
      </c>
      <c r="L45" s="6">
        <v>4</v>
      </c>
      <c r="M45" s="6">
        <v>2</v>
      </c>
      <c r="N45" s="6">
        <v>5</v>
      </c>
      <c r="O45" s="6">
        <v>5</v>
      </c>
      <c r="P45" s="6">
        <v>1</v>
      </c>
      <c r="Q45" s="6">
        <v>5</v>
      </c>
      <c r="R45" s="6">
        <v>5</v>
      </c>
      <c r="S45" s="6">
        <v>5</v>
      </c>
      <c r="T45" s="6" t="s">
        <v>54</v>
      </c>
      <c r="U45" s="7" t="s">
        <v>66</v>
      </c>
    </row>
    <row r="46" spans="1:21" x14ac:dyDescent="0.3">
      <c r="A46" s="12">
        <v>73</v>
      </c>
      <c r="B46" s="4">
        <v>2</v>
      </c>
      <c r="C46" s="4">
        <v>4</v>
      </c>
      <c r="D46" s="4">
        <v>2</v>
      </c>
      <c r="E46" s="4">
        <v>4</v>
      </c>
      <c r="F46" s="4">
        <v>4</v>
      </c>
      <c r="G46" s="4">
        <v>2</v>
      </c>
      <c r="H46" s="4">
        <v>4</v>
      </c>
      <c r="I46" s="4">
        <v>2</v>
      </c>
      <c r="J46" s="4">
        <v>3</v>
      </c>
      <c r="K46" s="4">
        <v>2</v>
      </c>
      <c r="L46" s="4">
        <v>2</v>
      </c>
      <c r="M46" s="4">
        <v>2</v>
      </c>
      <c r="N46" s="4">
        <v>4</v>
      </c>
      <c r="O46" s="4">
        <v>3</v>
      </c>
      <c r="P46" s="4">
        <v>2</v>
      </c>
      <c r="Q46" s="4">
        <v>4</v>
      </c>
      <c r="R46" s="4">
        <v>4</v>
      </c>
      <c r="S46" s="4">
        <v>5</v>
      </c>
      <c r="T46" s="4" t="s">
        <v>46</v>
      </c>
      <c r="U46" s="5" t="s">
        <v>66</v>
      </c>
    </row>
    <row r="47" spans="1:21" x14ac:dyDescent="0.3">
      <c r="A47" s="13">
        <v>75</v>
      </c>
      <c r="B47" s="6">
        <v>5</v>
      </c>
      <c r="C47" s="6">
        <v>5</v>
      </c>
      <c r="D47" s="6">
        <v>5</v>
      </c>
      <c r="E47" s="6">
        <v>4</v>
      </c>
      <c r="F47" s="6">
        <v>4</v>
      </c>
      <c r="G47" s="6">
        <v>3</v>
      </c>
      <c r="H47" s="6">
        <v>5</v>
      </c>
      <c r="I47" s="6">
        <v>5</v>
      </c>
      <c r="J47" s="6">
        <v>4</v>
      </c>
      <c r="K47" s="6">
        <v>2</v>
      </c>
      <c r="L47" s="6">
        <v>4</v>
      </c>
      <c r="M47" s="6">
        <v>2</v>
      </c>
      <c r="N47" s="6">
        <v>2</v>
      </c>
      <c r="O47" s="6">
        <v>4</v>
      </c>
      <c r="P47" s="6">
        <v>4</v>
      </c>
      <c r="Q47" s="6">
        <v>4</v>
      </c>
      <c r="R47" s="6">
        <v>4</v>
      </c>
      <c r="S47" s="6">
        <v>4</v>
      </c>
      <c r="T47" s="6" t="s">
        <v>46</v>
      </c>
      <c r="U47" s="7" t="s">
        <v>66</v>
      </c>
    </row>
    <row r="48" spans="1:21" x14ac:dyDescent="0.3">
      <c r="A48" s="12">
        <v>76</v>
      </c>
      <c r="B48" s="4">
        <v>5</v>
      </c>
      <c r="C48" s="4">
        <v>5</v>
      </c>
      <c r="D48" s="4">
        <v>3</v>
      </c>
      <c r="E48" s="4">
        <v>3</v>
      </c>
      <c r="F48" s="4">
        <v>3</v>
      </c>
      <c r="G48" s="4">
        <v>1</v>
      </c>
      <c r="H48" s="4">
        <v>3</v>
      </c>
      <c r="I48" s="4">
        <v>5</v>
      </c>
      <c r="J48" s="4">
        <v>3</v>
      </c>
      <c r="K48" s="4">
        <v>3</v>
      </c>
      <c r="L48" s="4">
        <v>3</v>
      </c>
      <c r="M48" s="4">
        <v>4</v>
      </c>
      <c r="N48" s="4">
        <v>3</v>
      </c>
      <c r="O48" s="4">
        <v>4</v>
      </c>
      <c r="P48" s="4">
        <v>2</v>
      </c>
      <c r="Q48" s="4">
        <v>5</v>
      </c>
      <c r="R48" s="4">
        <v>5</v>
      </c>
      <c r="S48" s="4">
        <v>3</v>
      </c>
      <c r="T48" s="4" t="s">
        <v>46</v>
      </c>
      <c r="U48" s="5" t="s">
        <v>47</v>
      </c>
    </row>
    <row r="49" spans="1:21" x14ac:dyDescent="0.3">
      <c r="A49" s="13">
        <v>78</v>
      </c>
      <c r="B49" s="6">
        <v>3</v>
      </c>
      <c r="C49" s="6">
        <v>4</v>
      </c>
      <c r="D49" s="6">
        <v>4</v>
      </c>
      <c r="E49" s="6">
        <v>4</v>
      </c>
      <c r="F49" s="6">
        <v>4</v>
      </c>
      <c r="G49" s="6">
        <v>4</v>
      </c>
      <c r="H49" s="6">
        <v>4</v>
      </c>
      <c r="I49" s="6">
        <v>3</v>
      </c>
      <c r="J49" s="6">
        <v>4</v>
      </c>
      <c r="K49" s="6">
        <v>4</v>
      </c>
      <c r="L49" s="6">
        <v>4</v>
      </c>
      <c r="M49" s="6">
        <v>4</v>
      </c>
      <c r="N49" s="6">
        <v>3</v>
      </c>
      <c r="O49" s="6">
        <v>4</v>
      </c>
      <c r="P49" s="6">
        <v>2</v>
      </c>
      <c r="Q49" s="6">
        <v>5</v>
      </c>
      <c r="R49" s="6">
        <v>5</v>
      </c>
      <c r="S49" s="6">
        <v>2</v>
      </c>
      <c r="T49" s="6" t="s">
        <v>46</v>
      </c>
      <c r="U49" s="7" t="s">
        <v>47</v>
      </c>
    </row>
    <row r="50" spans="1:21" x14ac:dyDescent="0.3">
      <c r="A50" s="12">
        <v>80</v>
      </c>
      <c r="B50" s="4">
        <v>4</v>
      </c>
      <c r="C50" s="4">
        <v>4</v>
      </c>
      <c r="D50" s="4">
        <v>4</v>
      </c>
      <c r="E50" s="4">
        <v>4</v>
      </c>
      <c r="F50" s="4">
        <v>4</v>
      </c>
      <c r="G50" s="4">
        <v>4</v>
      </c>
      <c r="H50" s="4">
        <v>4</v>
      </c>
      <c r="I50" s="4">
        <v>3</v>
      </c>
      <c r="J50" s="4">
        <v>4</v>
      </c>
      <c r="K50" s="4">
        <v>2</v>
      </c>
      <c r="L50" s="4">
        <v>2</v>
      </c>
      <c r="M50" s="4">
        <v>2</v>
      </c>
      <c r="N50" s="4">
        <v>4</v>
      </c>
      <c r="O50" s="4">
        <v>4</v>
      </c>
      <c r="P50" s="4">
        <v>2</v>
      </c>
      <c r="Q50" s="4">
        <v>4</v>
      </c>
      <c r="R50" s="4">
        <v>4</v>
      </c>
      <c r="S50" s="4">
        <v>4</v>
      </c>
      <c r="T50" s="4" t="s">
        <v>54</v>
      </c>
      <c r="U50" s="4" t="s">
        <v>118</v>
      </c>
    </row>
    <row r="51" spans="1:21" x14ac:dyDescent="0.3">
      <c r="A51" s="13">
        <v>81</v>
      </c>
      <c r="B51" s="6">
        <v>5</v>
      </c>
      <c r="C51" s="6">
        <v>5</v>
      </c>
      <c r="D51" s="6">
        <v>5</v>
      </c>
      <c r="E51" s="6">
        <v>4</v>
      </c>
      <c r="F51" s="6">
        <v>4</v>
      </c>
      <c r="G51" s="6">
        <v>4</v>
      </c>
      <c r="H51" s="6">
        <v>5</v>
      </c>
      <c r="I51" s="6">
        <v>3</v>
      </c>
      <c r="J51" s="6">
        <v>5</v>
      </c>
      <c r="K51" s="6">
        <v>1</v>
      </c>
      <c r="L51" s="6">
        <v>1</v>
      </c>
      <c r="M51" s="6">
        <v>1</v>
      </c>
      <c r="N51" s="6">
        <v>2</v>
      </c>
      <c r="O51" s="6">
        <v>2</v>
      </c>
      <c r="P51" s="6">
        <v>1</v>
      </c>
      <c r="Q51" s="6">
        <v>5</v>
      </c>
      <c r="R51" s="6">
        <v>5</v>
      </c>
      <c r="S51" s="6">
        <v>5</v>
      </c>
      <c r="T51" s="6" t="s">
        <v>81</v>
      </c>
      <c r="U51" s="7" t="s">
        <v>42</v>
      </c>
    </row>
    <row r="52" spans="1:21" x14ac:dyDescent="0.3">
      <c r="A52" s="12">
        <v>82</v>
      </c>
      <c r="B52" s="4">
        <v>4</v>
      </c>
      <c r="C52" s="4">
        <v>5</v>
      </c>
      <c r="D52" s="4">
        <v>5</v>
      </c>
      <c r="E52" s="4">
        <v>5</v>
      </c>
      <c r="F52" s="4">
        <v>5</v>
      </c>
      <c r="G52" s="4">
        <v>5</v>
      </c>
      <c r="H52" s="4">
        <v>5</v>
      </c>
      <c r="I52" s="4">
        <v>3</v>
      </c>
      <c r="J52" s="4">
        <v>4</v>
      </c>
      <c r="K52" s="4">
        <v>2</v>
      </c>
      <c r="L52" s="4">
        <v>1</v>
      </c>
      <c r="M52" s="4">
        <v>1</v>
      </c>
      <c r="N52" s="4">
        <v>4</v>
      </c>
      <c r="O52" s="4">
        <v>5</v>
      </c>
      <c r="P52" s="4">
        <v>3</v>
      </c>
      <c r="Q52" s="4">
        <v>4</v>
      </c>
      <c r="R52" s="4">
        <v>4</v>
      </c>
      <c r="S52" s="4">
        <v>4</v>
      </c>
      <c r="T52" s="4" t="s">
        <v>46</v>
      </c>
      <c r="U52" s="5" t="s">
        <v>47</v>
      </c>
    </row>
    <row r="53" spans="1:21" x14ac:dyDescent="0.3">
      <c r="A53" s="13">
        <v>83</v>
      </c>
      <c r="B53" s="6">
        <v>4</v>
      </c>
      <c r="C53" s="6">
        <v>4</v>
      </c>
      <c r="D53" s="6">
        <v>4</v>
      </c>
      <c r="E53" s="6">
        <v>4</v>
      </c>
      <c r="F53" s="6">
        <v>4</v>
      </c>
      <c r="G53" s="6">
        <v>3</v>
      </c>
      <c r="H53" s="6">
        <v>3</v>
      </c>
      <c r="I53" s="6">
        <v>2</v>
      </c>
      <c r="J53" s="6">
        <v>2</v>
      </c>
      <c r="K53" s="6">
        <v>3</v>
      </c>
      <c r="L53" s="6">
        <v>4</v>
      </c>
      <c r="M53" s="6">
        <v>4</v>
      </c>
      <c r="N53" s="6">
        <v>2</v>
      </c>
      <c r="O53" s="6">
        <v>3</v>
      </c>
      <c r="P53" s="6">
        <v>2</v>
      </c>
      <c r="Q53" s="6">
        <v>4</v>
      </c>
      <c r="R53" s="6">
        <v>4</v>
      </c>
      <c r="S53" s="6">
        <v>4</v>
      </c>
      <c r="T53" s="6" t="s">
        <v>118</v>
      </c>
      <c r="U53" s="7" t="s">
        <v>47</v>
      </c>
    </row>
    <row r="54" spans="1:21" x14ac:dyDescent="0.3">
      <c r="A54" s="12">
        <v>84</v>
      </c>
      <c r="B54" s="4">
        <v>5</v>
      </c>
      <c r="C54" s="4">
        <v>5</v>
      </c>
      <c r="D54" s="4">
        <v>5</v>
      </c>
      <c r="E54" s="4">
        <v>5</v>
      </c>
      <c r="F54" s="4">
        <v>5</v>
      </c>
      <c r="G54" s="4">
        <v>5</v>
      </c>
      <c r="H54" s="4">
        <v>5</v>
      </c>
      <c r="I54" s="4">
        <v>5</v>
      </c>
      <c r="J54" s="4">
        <v>5</v>
      </c>
      <c r="K54" s="4">
        <v>3</v>
      </c>
      <c r="L54" s="4">
        <v>5</v>
      </c>
      <c r="M54" s="4">
        <v>4</v>
      </c>
      <c r="N54" s="4">
        <v>5</v>
      </c>
      <c r="O54" s="4">
        <v>5</v>
      </c>
      <c r="P54" s="4">
        <v>2</v>
      </c>
      <c r="Q54" s="4">
        <v>5</v>
      </c>
      <c r="R54" s="4">
        <v>5</v>
      </c>
      <c r="S54" s="4">
        <v>5</v>
      </c>
      <c r="T54" s="4" t="s">
        <v>54</v>
      </c>
      <c r="U54" s="5" t="s">
        <v>66</v>
      </c>
    </row>
    <row r="55" spans="1:21" x14ac:dyDescent="0.3">
      <c r="A55" s="13">
        <v>85</v>
      </c>
      <c r="B55" s="6">
        <v>2</v>
      </c>
      <c r="C55" s="6">
        <v>5</v>
      </c>
      <c r="D55" s="6">
        <v>5</v>
      </c>
      <c r="E55" s="6">
        <v>4</v>
      </c>
      <c r="F55" s="6">
        <v>4</v>
      </c>
      <c r="G55" s="6">
        <v>4</v>
      </c>
      <c r="H55" s="6">
        <v>5</v>
      </c>
      <c r="I55" s="6">
        <v>2</v>
      </c>
      <c r="J55" s="6">
        <v>5</v>
      </c>
      <c r="K55" s="6">
        <v>3</v>
      </c>
      <c r="L55" s="6">
        <v>3</v>
      </c>
      <c r="M55" s="6">
        <v>3</v>
      </c>
      <c r="N55" s="6">
        <v>4</v>
      </c>
      <c r="O55" s="6">
        <v>4</v>
      </c>
      <c r="P55" s="6">
        <v>2</v>
      </c>
      <c r="Q55" s="6">
        <v>5</v>
      </c>
      <c r="R55" s="6">
        <v>5</v>
      </c>
      <c r="S55" s="6">
        <v>5</v>
      </c>
      <c r="T55" s="6" t="s">
        <v>54</v>
      </c>
      <c r="U55" s="7" t="s">
        <v>42</v>
      </c>
    </row>
    <row r="56" spans="1:21" x14ac:dyDescent="0.3">
      <c r="A56" s="12">
        <v>86</v>
      </c>
      <c r="B56" s="4">
        <v>4</v>
      </c>
      <c r="C56" s="4">
        <v>3</v>
      </c>
      <c r="D56" s="4">
        <v>3</v>
      </c>
      <c r="E56" s="4">
        <v>4</v>
      </c>
      <c r="F56" s="4">
        <v>4</v>
      </c>
      <c r="G56" s="4">
        <v>2</v>
      </c>
      <c r="H56" s="4">
        <v>4</v>
      </c>
      <c r="I56" s="4">
        <v>2</v>
      </c>
      <c r="J56" s="4">
        <v>2</v>
      </c>
      <c r="K56" s="4">
        <v>3</v>
      </c>
      <c r="L56" s="4">
        <v>3</v>
      </c>
      <c r="M56" s="4">
        <v>3</v>
      </c>
      <c r="N56" s="4">
        <v>4</v>
      </c>
      <c r="O56" s="4">
        <v>3</v>
      </c>
      <c r="P56" s="4">
        <v>1</v>
      </c>
      <c r="Q56" s="4">
        <v>5</v>
      </c>
      <c r="R56" s="4">
        <v>5</v>
      </c>
      <c r="S56" s="4">
        <v>4</v>
      </c>
      <c r="T56" s="4" t="s">
        <v>46</v>
      </c>
      <c r="U56" s="5" t="s">
        <v>55</v>
      </c>
    </row>
    <row r="57" spans="1:21" x14ac:dyDescent="0.3">
      <c r="A57" s="13">
        <v>87</v>
      </c>
      <c r="B57" s="6">
        <v>5</v>
      </c>
      <c r="C57" s="6">
        <v>5</v>
      </c>
      <c r="D57" s="6">
        <v>5</v>
      </c>
      <c r="E57" s="6">
        <v>5</v>
      </c>
      <c r="F57" s="6">
        <v>5</v>
      </c>
      <c r="G57" s="6">
        <v>5</v>
      </c>
      <c r="H57" s="6">
        <v>5</v>
      </c>
      <c r="I57" s="6">
        <v>2</v>
      </c>
      <c r="J57" s="6">
        <v>4</v>
      </c>
      <c r="K57" s="6">
        <v>2</v>
      </c>
      <c r="L57" s="6">
        <v>4</v>
      </c>
      <c r="M57" s="6">
        <v>2</v>
      </c>
      <c r="N57" s="6">
        <v>5</v>
      </c>
      <c r="O57" s="6">
        <v>4</v>
      </c>
      <c r="P57" s="6">
        <v>1</v>
      </c>
      <c r="Q57" s="6">
        <v>4</v>
      </c>
      <c r="R57" s="6">
        <v>4</v>
      </c>
      <c r="S57" s="6">
        <v>4</v>
      </c>
      <c r="T57" s="6" t="s">
        <v>41</v>
      </c>
      <c r="U57" s="7" t="s">
        <v>66</v>
      </c>
    </row>
    <row r="58" spans="1:21" x14ac:dyDescent="0.3">
      <c r="A58" s="12">
        <v>88</v>
      </c>
      <c r="B58" s="4">
        <v>4</v>
      </c>
      <c r="C58" s="4">
        <v>4</v>
      </c>
      <c r="D58" s="4">
        <v>4</v>
      </c>
      <c r="E58" s="4">
        <v>3</v>
      </c>
      <c r="F58" s="4">
        <v>4</v>
      </c>
      <c r="G58" s="4">
        <v>3</v>
      </c>
      <c r="H58" s="4">
        <v>5</v>
      </c>
      <c r="I58" s="4">
        <v>5</v>
      </c>
      <c r="J58" s="4">
        <v>3</v>
      </c>
      <c r="K58" s="4">
        <v>3</v>
      </c>
      <c r="L58" s="4">
        <v>4</v>
      </c>
      <c r="M58" s="4">
        <v>3</v>
      </c>
      <c r="N58" s="4">
        <v>3</v>
      </c>
      <c r="O58" s="4">
        <v>3</v>
      </c>
      <c r="P58" s="4">
        <v>2</v>
      </c>
      <c r="Q58" s="4">
        <v>4</v>
      </c>
      <c r="R58" s="4">
        <v>4</v>
      </c>
      <c r="S58" s="4">
        <v>4</v>
      </c>
      <c r="T58" s="4" t="s">
        <v>46</v>
      </c>
      <c r="U58" s="5" t="s">
        <v>66</v>
      </c>
    </row>
    <row r="59" spans="1:21" x14ac:dyDescent="0.3">
      <c r="A59" s="13">
        <v>89</v>
      </c>
      <c r="B59" s="6">
        <v>4</v>
      </c>
      <c r="C59" s="6">
        <v>4</v>
      </c>
      <c r="D59" s="6">
        <v>4</v>
      </c>
      <c r="E59" s="6">
        <v>3</v>
      </c>
      <c r="F59" s="6">
        <v>3</v>
      </c>
      <c r="G59" s="6">
        <v>4</v>
      </c>
      <c r="H59" s="6">
        <v>4</v>
      </c>
      <c r="I59" s="6">
        <v>4</v>
      </c>
      <c r="J59" s="6">
        <v>3</v>
      </c>
      <c r="K59" s="6">
        <v>3</v>
      </c>
      <c r="L59" s="6">
        <v>3</v>
      </c>
      <c r="M59" s="6">
        <v>3</v>
      </c>
      <c r="N59" s="6">
        <v>4</v>
      </c>
      <c r="O59" s="6">
        <v>4</v>
      </c>
      <c r="P59" s="6">
        <v>2</v>
      </c>
      <c r="Q59" s="6">
        <v>4</v>
      </c>
      <c r="R59" s="6">
        <v>4</v>
      </c>
      <c r="S59" s="6">
        <v>4</v>
      </c>
      <c r="T59" s="6" t="s">
        <v>46</v>
      </c>
      <c r="U59" s="7" t="s">
        <v>42</v>
      </c>
    </row>
    <row r="60" spans="1:21" x14ac:dyDescent="0.3">
      <c r="A60" s="12">
        <v>90</v>
      </c>
      <c r="B60" s="4">
        <v>2</v>
      </c>
      <c r="C60" s="4">
        <v>2</v>
      </c>
      <c r="D60" s="4">
        <v>2</v>
      </c>
      <c r="E60" s="4">
        <v>2</v>
      </c>
      <c r="F60" s="4">
        <v>2</v>
      </c>
      <c r="G60" s="4">
        <v>4</v>
      </c>
      <c r="H60" s="4">
        <v>4</v>
      </c>
      <c r="I60" s="4">
        <v>2</v>
      </c>
      <c r="J60" s="4">
        <v>3</v>
      </c>
      <c r="K60" s="4">
        <v>3</v>
      </c>
      <c r="L60" s="4">
        <v>4</v>
      </c>
      <c r="M60" s="4">
        <v>3</v>
      </c>
      <c r="N60" s="4">
        <v>3</v>
      </c>
      <c r="O60" s="4">
        <v>3</v>
      </c>
      <c r="P60" s="4">
        <v>3</v>
      </c>
      <c r="Q60" s="4">
        <v>4</v>
      </c>
      <c r="R60" s="4">
        <v>3</v>
      </c>
      <c r="S60" s="4">
        <v>3</v>
      </c>
      <c r="T60" s="4" t="s">
        <v>118</v>
      </c>
      <c r="U60" s="5" t="s">
        <v>66</v>
      </c>
    </row>
    <row r="61" spans="1:21" x14ac:dyDescent="0.3">
      <c r="A61" s="13">
        <v>91</v>
      </c>
      <c r="B61" s="6">
        <v>4</v>
      </c>
      <c r="C61" s="6">
        <v>4</v>
      </c>
      <c r="D61" s="6">
        <v>4</v>
      </c>
      <c r="E61" s="6">
        <v>3</v>
      </c>
      <c r="F61" s="6">
        <v>3</v>
      </c>
      <c r="G61" s="6">
        <v>4</v>
      </c>
      <c r="H61" s="6">
        <v>4</v>
      </c>
      <c r="I61" s="6">
        <v>2</v>
      </c>
      <c r="J61" s="6">
        <v>4</v>
      </c>
      <c r="K61" s="6">
        <v>2</v>
      </c>
      <c r="L61" s="6">
        <v>4</v>
      </c>
      <c r="M61" s="6">
        <v>2</v>
      </c>
      <c r="N61" s="6">
        <v>2</v>
      </c>
      <c r="O61" s="6">
        <v>4</v>
      </c>
      <c r="P61" s="6">
        <v>4</v>
      </c>
      <c r="Q61" s="6">
        <v>3</v>
      </c>
      <c r="R61" s="6">
        <v>4</v>
      </c>
      <c r="S61" s="6">
        <v>4</v>
      </c>
      <c r="T61" s="6" t="s">
        <v>118</v>
      </c>
      <c r="U61" s="6" t="s">
        <v>118</v>
      </c>
    </row>
    <row r="62" spans="1:21" x14ac:dyDescent="0.3">
      <c r="A62" s="12">
        <v>92</v>
      </c>
      <c r="B62" s="4">
        <v>4</v>
      </c>
      <c r="C62" s="4">
        <v>5</v>
      </c>
      <c r="D62" s="4">
        <v>4</v>
      </c>
      <c r="E62" s="4">
        <v>3</v>
      </c>
      <c r="F62" s="4">
        <v>3</v>
      </c>
      <c r="G62" s="4">
        <v>4</v>
      </c>
      <c r="H62" s="4">
        <v>4</v>
      </c>
      <c r="I62" s="4">
        <v>2</v>
      </c>
      <c r="J62" s="4">
        <v>4</v>
      </c>
      <c r="K62" s="4">
        <v>2</v>
      </c>
      <c r="L62" s="4">
        <v>3</v>
      </c>
      <c r="M62" s="4">
        <v>2</v>
      </c>
      <c r="N62" s="4">
        <v>4</v>
      </c>
      <c r="O62" s="4">
        <v>4</v>
      </c>
      <c r="P62" s="4">
        <v>2</v>
      </c>
      <c r="Q62" s="4">
        <v>4</v>
      </c>
      <c r="R62" s="4">
        <v>4</v>
      </c>
      <c r="S62" s="4">
        <v>4</v>
      </c>
      <c r="T62" s="4" t="s">
        <v>69</v>
      </c>
      <c r="U62" s="5" t="s">
        <v>47</v>
      </c>
    </row>
    <row r="63" spans="1:21" x14ac:dyDescent="0.3">
      <c r="A63" s="13">
        <v>93</v>
      </c>
      <c r="B63" s="6">
        <v>4</v>
      </c>
      <c r="C63" s="6">
        <v>4</v>
      </c>
      <c r="D63" s="6">
        <v>5</v>
      </c>
      <c r="E63" s="6">
        <v>4</v>
      </c>
      <c r="F63" s="6">
        <v>3</v>
      </c>
      <c r="G63" s="6">
        <v>4</v>
      </c>
      <c r="H63" s="6">
        <v>5</v>
      </c>
      <c r="I63" s="6">
        <v>4</v>
      </c>
      <c r="J63" s="6">
        <v>5</v>
      </c>
      <c r="K63" s="6">
        <v>3</v>
      </c>
      <c r="L63" s="6">
        <v>3</v>
      </c>
      <c r="M63" s="6">
        <v>2</v>
      </c>
      <c r="N63" s="6">
        <v>5</v>
      </c>
      <c r="O63" s="6">
        <v>5</v>
      </c>
      <c r="P63" s="6">
        <v>4</v>
      </c>
      <c r="Q63" s="6">
        <v>5</v>
      </c>
      <c r="R63" s="6">
        <v>5</v>
      </c>
      <c r="S63" s="6">
        <v>4</v>
      </c>
      <c r="T63" s="6" t="s">
        <v>41</v>
      </c>
      <c r="U63" s="7" t="s">
        <v>42</v>
      </c>
    </row>
    <row r="64" spans="1:21" x14ac:dyDescent="0.3">
      <c r="A64" s="12">
        <v>94</v>
      </c>
      <c r="B64" s="4">
        <v>4</v>
      </c>
      <c r="C64" s="4">
        <v>5</v>
      </c>
      <c r="D64" s="4">
        <v>5</v>
      </c>
      <c r="E64" s="4">
        <v>3</v>
      </c>
      <c r="F64" s="4">
        <v>3</v>
      </c>
      <c r="G64" s="4">
        <v>4</v>
      </c>
      <c r="H64" s="4">
        <v>5</v>
      </c>
      <c r="I64" s="4">
        <v>5</v>
      </c>
      <c r="J64" s="4">
        <v>4</v>
      </c>
      <c r="K64" s="4">
        <v>2</v>
      </c>
      <c r="L64" s="4">
        <v>4</v>
      </c>
      <c r="M64" s="4">
        <v>1</v>
      </c>
      <c r="N64" s="4">
        <v>5</v>
      </c>
      <c r="O64" s="4">
        <v>5</v>
      </c>
      <c r="P64" s="4">
        <v>4</v>
      </c>
      <c r="Q64" s="4">
        <v>5</v>
      </c>
      <c r="R64" s="4">
        <v>4</v>
      </c>
      <c r="S64" s="4">
        <v>4</v>
      </c>
      <c r="T64" s="4" t="s">
        <v>41</v>
      </c>
      <c r="U64" s="5" t="s">
        <v>42</v>
      </c>
    </row>
    <row r="65" spans="1:21" x14ac:dyDescent="0.3">
      <c r="A65" s="13">
        <v>95</v>
      </c>
      <c r="B65" s="6">
        <v>4</v>
      </c>
      <c r="C65" s="6">
        <v>5</v>
      </c>
      <c r="D65" s="6">
        <v>4</v>
      </c>
      <c r="E65" s="6">
        <v>4</v>
      </c>
      <c r="F65" s="6">
        <v>3</v>
      </c>
      <c r="G65" s="6">
        <v>3</v>
      </c>
      <c r="H65" s="6">
        <v>4</v>
      </c>
      <c r="I65" s="6">
        <v>5</v>
      </c>
      <c r="J65" s="6">
        <v>5</v>
      </c>
      <c r="K65" s="6">
        <v>5</v>
      </c>
      <c r="L65" s="6">
        <v>3</v>
      </c>
      <c r="M65" s="6">
        <v>4</v>
      </c>
      <c r="N65" s="6">
        <v>4</v>
      </c>
      <c r="O65" s="6">
        <v>5</v>
      </c>
      <c r="P65" s="6">
        <v>4</v>
      </c>
      <c r="Q65" s="6">
        <v>5</v>
      </c>
      <c r="R65" s="6">
        <v>5</v>
      </c>
      <c r="S65" s="6">
        <v>4</v>
      </c>
      <c r="T65" s="6" t="s">
        <v>54</v>
      </c>
      <c r="U65" s="7" t="s">
        <v>47</v>
      </c>
    </row>
    <row r="66" spans="1:21" x14ac:dyDescent="0.3">
      <c r="A66" s="12">
        <v>96</v>
      </c>
      <c r="B66" s="4">
        <v>5</v>
      </c>
      <c r="C66" s="4">
        <v>4</v>
      </c>
      <c r="D66" s="4">
        <v>4</v>
      </c>
      <c r="E66" s="4">
        <v>4</v>
      </c>
      <c r="F66" s="4">
        <v>4</v>
      </c>
      <c r="G66" s="4">
        <v>3</v>
      </c>
      <c r="H66" s="4">
        <v>4</v>
      </c>
      <c r="I66" s="4">
        <v>4</v>
      </c>
      <c r="J66" s="4">
        <v>5</v>
      </c>
      <c r="K66" s="4">
        <v>4</v>
      </c>
      <c r="L66" s="4">
        <v>4</v>
      </c>
      <c r="M66" s="4">
        <v>3</v>
      </c>
      <c r="N66" s="4">
        <v>5</v>
      </c>
      <c r="O66" s="4">
        <v>5</v>
      </c>
      <c r="P66" s="4">
        <v>5</v>
      </c>
      <c r="Q66" s="4">
        <v>4</v>
      </c>
      <c r="R66" s="4">
        <v>4</v>
      </c>
      <c r="S66" s="4">
        <v>4</v>
      </c>
      <c r="T66" s="4" t="s">
        <v>46</v>
      </c>
      <c r="U66" s="5" t="s">
        <v>42</v>
      </c>
    </row>
    <row r="67" spans="1:21" x14ac:dyDescent="0.3">
      <c r="A67" s="13">
        <v>97</v>
      </c>
      <c r="B67" s="6">
        <v>4</v>
      </c>
      <c r="C67" s="6">
        <v>5</v>
      </c>
      <c r="D67" s="6">
        <v>4</v>
      </c>
      <c r="E67" s="6">
        <v>4</v>
      </c>
      <c r="F67" s="6">
        <v>4</v>
      </c>
      <c r="G67" s="6">
        <v>4</v>
      </c>
      <c r="H67" s="6">
        <v>5</v>
      </c>
      <c r="I67" s="9" t="s">
        <v>118</v>
      </c>
      <c r="J67" s="9" t="s">
        <v>118</v>
      </c>
      <c r="K67" s="6">
        <v>3</v>
      </c>
      <c r="L67" s="6">
        <v>2</v>
      </c>
      <c r="M67" s="6">
        <v>2</v>
      </c>
      <c r="N67" s="6">
        <v>5</v>
      </c>
      <c r="O67" s="6">
        <v>5</v>
      </c>
      <c r="P67" s="6">
        <v>4</v>
      </c>
      <c r="Q67" s="6">
        <v>5</v>
      </c>
      <c r="R67" s="6">
        <v>5</v>
      </c>
      <c r="S67" s="6">
        <v>5</v>
      </c>
      <c r="T67" s="6" t="s">
        <v>41</v>
      </c>
      <c r="U67" s="7" t="s">
        <v>47</v>
      </c>
    </row>
    <row r="68" spans="1:21" x14ac:dyDescent="0.3">
      <c r="A68" s="12">
        <v>98</v>
      </c>
      <c r="B68" s="4">
        <v>5</v>
      </c>
      <c r="C68" s="4">
        <v>4</v>
      </c>
      <c r="D68" s="4">
        <v>4</v>
      </c>
      <c r="E68" s="4">
        <v>5</v>
      </c>
      <c r="F68" s="4">
        <v>4</v>
      </c>
      <c r="G68" s="4">
        <v>4</v>
      </c>
      <c r="H68" s="4">
        <v>5</v>
      </c>
      <c r="I68" s="8" t="s">
        <v>118</v>
      </c>
      <c r="J68" s="4">
        <v>5</v>
      </c>
      <c r="K68" s="4">
        <v>3</v>
      </c>
      <c r="L68" s="4">
        <v>2</v>
      </c>
      <c r="M68" s="4">
        <v>3</v>
      </c>
      <c r="N68" s="4">
        <v>5</v>
      </c>
      <c r="O68" s="4">
        <v>5</v>
      </c>
      <c r="P68" s="4">
        <v>4</v>
      </c>
      <c r="Q68" s="4">
        <v>5</v>
      </c>
      <c r="R68" s="4">
        <v>4</v>
      </c>
      <c r="S68" s="4">
        <v>4</v>
      </c>
      <c r="T68" s="4" t="s">
        <v>46</v>
      </c>
      <c r="U68" s="5" t="s">
        <v>42</v>
      </c>
    </row>
    <row r="69" spans="1:21" x14ac:dyDescent="0.3">
      <c r="A69" s="13">
        <v>99</v>
      </c>
      <c r="B69" s="6">
        <v>4</v>
      </c>
      <c r="C69" s="6">
        <v>5</v>
      </c>
      <c r="D69" s="6">
        <v>4</v>
      </c>
      <c r="E69" s="6">
        <v>4</v>
      </c>
      <c r="F69" s="6">
        <v>4</v>
      </c>
      <c r="G69" s="6">
        <v>3</v>
      </c>
      <c r="H69" s="6">
        <v>5</v>
      </c>
      <c r="I69" s="6">
        <v>5</v>
      </c>
      <c r="J69" s="6">
        <v>5</v>
      </c>
      <c r="K69" s="6">
        <v>3</v>
      </c>
      <c r="L69" s="6">
        <v>2</v>
      </c>
      <c r="M69" s="6">
        <v>4</v>
      </c>
      <c r="N69" s="6">
        <v>5</v>
      </c>
      <c r="O69" s="6">
        <v>5</v>
      </c>
      <c r="P69" s="6">
        <v>4</v>
      </c>
      <c r="Q69" s="6">
        <v>4</v>
      </c>
      <c r="R69" s="6">
        <v>5</v>
      </c>
      <c r="S69" s="6">
        <v>4</v>
      </c>
      <c r="T69" s="6" t="s">
        <v>46</v>
      </c>
      <c r="U69" s="7" t="s">
        <v>66</v>
      </c>
    </row>
    <row r="70" spans="1:21" x14ac:dyDescent="0.3">
      <c r="A70" s="12">
        <v>100</v>
      </c>
      <c r="B70" s="4">
        <v>4</v>
      </c>
      <c r="C70" s="4">
        <v>5</v>
      </c>
      <c r="D70" s="4">
        <v>5</v>
      </c>
      <c r="E70" s="4">
        <v>4</v>
      </c>
      <c r="F70" s="4">
        <v>3</v>
      </c>
      <c r="G70" s="4">
        <v>4</v>
      </c>
      <c r="H70" s="4">
        <v>5</v>
      </c>
      <c r="I70" s="4">
        <v>5</v>
      </c>
      <c r="J70" s="4">
        <v>5</v>
      </c>
      <c r="K70" s="4">
        <v>4</v>
      </c>
      <c r="L70" s="4">
        <v>3</v>
      </c>
      <c r="M70" s="4">
        <v>4</v>
      </c>
      <c r="N70" s="4">
        <v>5</v>
      </c>
      <c r="O70" s="4">
        <v>4</v>
      </c>
      <c r="P70" s="4">
        <v>3</v>
      </c>
      <c r="Q70" s="4">
        <v>5</v>
      </c>
      <c r="R70" s="4">
        <v>5</v>
      </c>
      <c r="S70" s="4">
        <v>4</v>
      </c>
      <c r="T70" s="4" t="s">
        <v>46</v>
      </c>
      <c r="U70" s="5" t="s">
        <v>66</v>
      </c>
    </row>
    <row r="71" spans="1:21" x14ac:dyDescent="0.3">
      <c r="A71" s="13">
        <v>101</v>
      </c>
      <c r="B71" s="6">
        <v>4</v>
      </c>
      <c r="C71" s="6">
        <v>5</v>
      </c>
      <c r="D71" s="6">
        <v>4</v>
      </c>
      <c r="E71" s="6">
        <v>5</v>
      </c>
      <c r="F71" s="6">
        <v>2</v>
      </c>
      <c r="G71" s="6">
        <v>3</v>
      </c>
      <c r="H71" s="6">
        <v>5</v>
      </c>
      <c r="I71" s="6">
        <v>4</v>
      </c>
      <c r="J71" s="6">
        <v>4</v>
      </c>
      <c r="K71" s="6">
        <v>4</v>
      </c>
      <c r="L71" s="6">
        <v>5</v>
      </c>
      <c r="M71" s="6">
        <v>5</v>
      </c>
      <c r="N71" s="6">
        <v>4</v>
      </c>
      <c r="O71" s="6">
        <v>4</v>
      </c>
      <c r="P71" s="6">
        <v>4</v>
      </c>
      <c r="Q71" s="6">
        <v>4</v>
      </c>
      <c r="R71" s="6">
        <v>4</v>
      </c>
      <c r="S71" s="6">
        <v>3</v>
      </c>
      <c r="T71" s="6" t="s">
        <v>118</v>
      </c>
      <c r="U71" s="7" t="s">
        <v>47</v>
      </c>
    </row>
    <row r="72" spans="1:21" x14ac:dyDescent="0.3">
      <c r="A72" s="12">
        <v>103</v>
      </c>
      <c r="B72" s="4">
        <v>4</v>
      </c>
      <c r="C72" s="4">
        <v>4</v>
      </c>
      <c r="D72" s="4">
        <v>4</v>
      </c>
      <c r="E72" s="4">
        <v>5</v>
      </c>
      <c r="F72" s="4">
        <v>4</v>
      </c>
      <c r="G72" s="4">
        <v>4</v>
      </c>
      <c r="H72" s="4">
        <v>5</v>
      </c>
      <c r="I72" s="4">
        <v>3</v>
      </c>
      <c r="J72" s="4">
        <v>4</v>
      </c>
      <c r="K72" s="4">
        <v>3</v>
      </c>
      <c r="L72" s="4">
        <v>4</v>
      </c>
      <c r="M72" s="4">
        <v>2</v>
      </c>
      <c r="N72" s="4">
        <v>5</v>
      </c>
      <c r="O72" s="4">
        <v>5</v>
      </c>
      <c r="P72" s="4">
        <v>2</v>
      </c>
      <c r="Q72" s="4">
        <v>5</v>
      </c>
      <c r="R72" s="4">
        <v>5</v>
      </c>
      <c r="S72" s="4">
        <v>5</v>
      </c>
      <c r="T72" s="4" t="s">
        <v>46</v>
      </c>
      <c r="U72" s="5" t="s">
        <v>55</v>
      </c>
    </row>
    <row r="73" spans="1:21" x14ac:dyDescent="0.3">
      <c r="A73" s="14">
        <v>104</v>
      </c>
      <c r="B73" s="10">
        <v>5</v>
      </c>
      <c r="C73" s="10">
        <v>5</v>
      </c>
      <c r="D73" s="10">
        <v>5</v>
      </c>
      <c r="E73" s="10">
        <v>3</v>
      </c>
      <c r="F73" s="10">
        <v>3</v>
      </c>
      <c r="G73" s="10">
        <v>4</v>
      </c>
      <c r="H73" s="10">
        <v>4</v>
      </c>
      <c r="I73" s="10">
        <v>4</v>
      </c>
      <c r="J73" s="10">
        <v>3</v>
      </c>
      <c r="K73" s="10">
        <v>2</v>
      </c>
      <c r="L73" s="10">
        <v>3</v>
      </c>
      <c r="M73" s="10">
        <v>3</v>
      </c>
      <c r="N73" s="10">
        <v>2</v>
      </c>
      <c r="O73" s="10">
        <v>4</v>
      </c>
      <c r="P73" s="10">
        <v>3</v>
      </c>
      <c r="Q73" s="10">
        <v>3</v>
      </c>
      <c r="R73" s="10">
        <v>4</v>
      </c>
      <c r="S73" s="10">
        <v>3</v>
      </c>
      <c r="T73" s="10" t="s">
        <v>69</v>
      </c>
      <c r="U73" s="11" t="s">
        <v>55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Y86"/>
  <sheetViews>
    <sheetView zoomScale="80" zoomScaleNormal="80" workbookViewId="0">
      <selection activeCell="A23" sqref="A23"/>
    </sheetView>
  </sheetViews>
  <sheetFormatPr defaultRowHeight="14.4" x14ac:dyDescent="0.3"/>
  <cols>
    <col min="1" max="1" width="45" customWidth="1"/>
    <col min="2" max="2" width="17" customWidth="1"/>
    <col min="22" max="22" width="41.44140625" customWidth="1"/>
    <col min="23" max="23" width="17" customWidth="1"/>
  </cols>
  <sheetData>
    <row r="1" spans="1:25" x14ac:dyDescent="0.3">
      <c r="A1" t="s">
        <v>142</v>
      </c>
    </row>
    <row r="2" spans="1:25" x14ac:dyDescent="0.3">
      <c r="A2" s="33" t="s">
        <v>137</v>
      </c>
      <c r="B2" s="17" t="s">
        <v>138</v>
      </c>
      <c r="C2" s="17" t="s">
        <v>10</v>
      </c>
      <c r="D2" s="17" t="s">
        <v>11</v>
      </c>
      <c r="E2" s="17" t="s">
        <v>12</v>
      </c>
      <c r="F2" s="17" t="s">
        <v>13</v>
      </c>
      <c r="G2" s="17" t="s">
        <v>14</v>
      </c>
      <c r="H2" s="17" t="s">
        <v>15</v>
      </c>
      <c r="I2" s="17" t="s">
        <v>16</v>
      </c>
      <c r="J2" s="17" t="s">
        <v>17</v>
      </c>
      <c r="K2" s="17" t="s">
        <v>18</v>
      </c>
      <c r="L2" s="17" t="s">
        <v>19</v>
      </c>
      <c r="M2" s="17" t="s">
        <v>20</v>
      </c>
      <c r="N2" s="17" t="s">
        <v>21</v>
      </c>
      <c r="O2" s="17" t="s">
        <v>22</v>
      </c>
      <c r="P2" s="17" t="s">
        <v>23</v>
      </c>
      <c r="Q2" s="17" t="s">
        <v>24</v>
      </c>
      <c r="R2" s="17" t="s">
        <v>25</v>
      </c>
      <c r="S2" s="17" t="s">
        <v>26</v>
      </c>
      <c r="T2" s="34" t="s">
        <v>27</v>
      </c>
    </row>
    <row r="3" spans="1:25" x14ac:dyDescent="0.3">
      <c r="A3" s="30" t="s">
        <v>65</v>
      </c>
      <c r="B3" s="28">
        <v>1</v>
      </c>
      <c r="C3" s="27">
        <f>COUNTIF(Table5[11],$B3)</f>
        <v>2</v>
      </c>
      <c r="D3" s="27">
        <f>COUNTIF(Table5[12],$B3)</f>
        <v>0</v>
      </c>
      <c r="E3" s="27">
        <f>COUNTIF(Table5[13],$B3)</f>
        <v>0</v>
      </c>
      <c r="F3" s="27">
        <f>COUNTIF(Table5[14],$B3)</f>
        <v>0</v>
      </c>
      <c r="G3" s="27">
        <f>COUNTIF(Table5[15],$B3)</f>
        <v>0</v>
      </c>
      <c r="H3" s="27">
        <f>COUNTIF(Table5[16],$B3)</f>
        <v>3</v>
      </c>
      <c r="I3" s="27">
        <f>COUNTIF(Table5[17],$B3)</f>
        <v>0</v>
      </c>
      <c r="J3" s="27">
        <f>COUNTIF(Table5[18],$B3)</f>
        <v>4</v>
      </c>
      <c r="K3" s="27">
        <f>COUNTIF(Table5[19],$B3)</f>
        <v>0</v>
      </c>
      <c r="L3" s="27">
        <f>COUNTIF(Table5[20],$B3)</f>
        <v>6</v>
      </c>
      <c r="M3" s="27">
        <f>COUNTIF(Table5[21],$B3)</f>
        <v>7</v>
      </c>
      <c r="N3" s="27">
        <f>COUNTIF(Table5[22],$B3)</f>
        <v>7</v>
      </c>
      <c r="O3" s="27">
        <f>COUNTIF(Table5[23],$B3)</f>
        <v>2</v>
      </c>
      <c r="P3" s="27">
        <f>COUNTIF(Table5[24],$B3)</f>
        <v>0</v>
      </c>
      <c r="Q3" s="27">
        <f>COUNTIF(Table5[25],$B3)</f>
        <v>7</v>
      </c>
      <c r="R3" s="27">
        <f>COUNTIF(Table5[26],$B3)</f>
        <v>0</v>
      </c>
      <c r="S3" s="27">
        <f>COUNTIF(Table5[27],$B3)</f>
        <v>0</v>
      </c>
      <c r="T3" s="31">
        <f>COUNTIF(Table5[28],$B3)</f>
        <v>1</v>
      </c>
    </row>
    <row r="4" spans="1:25" x14ac:dyDescent="0.3">
      <c r="A4" s="30" t="s">
        <v>64</v>
      </c>
      <c r="B4" s="28">
        <v>2</v>
      </c>
      <c r="C4" s="27">
        <f>COUNTIF(Table5[11],$B4)</f>
        <v>4</v>
      </c>
      <c r="D4" s="27">
        <f>COUNTIF(Table5[12],$B4)</f>
        <v>1</v>
      </c>
      <c r="E4" s="27">
        <f>COUNTIF(Table5[13],$B4)</f>
        <v>2</v>
      </c>
      <c r="F4" s="27">
        <f>COUNTIF(Table5[14],$B4)</f>
        <v>3</v>
      </c>
      <c r="G4" s="27">
        <f>COUNTIF(Table5[15],$B4)</f>
        <v>5</v>
      </c>
      <c r="H4" s="27">
        <f>COUNTIF(Table5[16],$B4)</f>
        <v>6</v>
      </c>
      <c r="I4" s="27">
        <f>COUNTIF(Table5[17],$B4)</f>
        <v>1</v>
      </c>
      <c r="J4" s="27">
        <f>COUNTIF(Table5[18],$B4)</f>
        <v>17</v>
      </c>
      <c r="K4" s="27">
        <f>COUNTIF(Table5[19],$B4)</f>
        <v>14</v>
      </c>
      <c r="L4" s="27">
        <f>COUNTIF(Table5[20],$B4)</f>
        <v>23</v>
      </c>
      <c r="M4" s="27">
        <f>COUNTIF(Table5[21],$B4)</f>
        <v>20</v>
      </c>
      <c r="N4" s="27">
        <f>COUNTIF(Table5[22],$B4)</f>
        <v>21</v>
      </c>
      <c r="O4" s="27">
        <f>COUNTIF(Table5[23],$B4)</f>
        <v>12</v>
      </c>
      <c r="P4" s="27">
        <f>COUNTIF(Table5[24],$B4)</f>
        <v>3</v>
      </c>
      <c r="Q4" s="27">
        <f>COUNTIF(Table5[25],$B4)</f>
        <v>28</v>
      </c>
      <c r="R4" s="27">
        <f>COUNTIF(Table5[26],$B4)</f>
        <v>0</v>
      </c>
      <c r="S4" s="27">
        <f>COUNTIF(Table5[27],$B4)</f>
        <v>0</v>
      </c>
      <c r="T4" s="31">
        <f>COUNTIF(Table5[28],$B4)</f>
        <v>3</v>
      </c>
    </row>
    <row r="5" spans="1:25" x14ac:dyDescent="0.3">
      <c r="A5" s="30" t="s">
        <v>45</v>
      </c>
      <c r="B5" s="28">
        <v>3</v>
      </c>
      <c r="C5" s="27">
        <f>COUNTIF(Table5[11],$B5)</f>
        <v>5</v>
      </c>
      <c r="D5" s="27">
        <f>COUNTIF(Table5[12],$B5)</f>
        <v>2</v>
      </c>
      <c r="E5" s="27">
        <f>COUNTIF(Table5[13],$B5)</f>
        <v>5</v>
      </c>
      <c r="F5" s="27">
        <f>COUNTIF(Table5[14],$B5)</f>
        <v>25</v>
      </c>
      <c r="G5" s="27">
        <f>COUNTIF(Table5[15],$B5)</f>
        <v>29</v>
      </c>
      <c r="H5" s="27">
        <f>COUNTIF(Table5[16],$B5)</f>
        <v>15</v>
      </c>
      <c r="I5" s="27">
        <f>COUNTIF(Table5[17],$B5)</f>
        <v>5</v>
      </c>
      <c r="J5" s="27">
        <f>COUNTIF(Table5[18],$B5)</f>
        <v>15</v>
      </c>
      <c r="K5" s="27">
        <f>COUNTIF(Table5[19],$B5)</f>
        <v>12</v>
      </c>
      <c r="L5" s="27">
        <f>COUNTIF(Table5[20],$B5)</f>
        <v>26</v>
      </c>
      <c r="M5" s="27">
        <f>COUNTIF(Table5[21],$B5)</f>
        <v>21</v>
      </c>
      <c r="N5" s="27">
        <f>COUNTIF(Table5[22],$B5)</f>
        <v>23</v>
      </c>
      <c r="O5" s="27">
        <f>COUNTIF(Table5[23],$B5)</f>
        <v>15</v>
      </c>
      <c r="P5" s="27">
        <f>COUNTIF(Table5[24],$B5)</f>
        <v>14</v>
      </c>
      <c r="Q5" s="27">
        <f>COUNTIF(Table5[25],$B5)</f>
        <v>14</v>
      </c>
      <c r="R5" s="27">
        <f>COUNTIF(Table5[26],$B5)</f>
        <v>12</v>
      </c>
      <c r="S5" s="27">
        <f>COUNTIF(Table5[27],$B5)</f>
        <v>5</v>
      </c>
      <c r="T5" s="31">
        <f>COUNTIF(Table5[28],$B5)</f>
        <v>14</v>
      </c>
    </row>
    <row r="6" spans="1:25" x14ac:dyDescent="0.3">
      <c r="A6" s="30" t="s">
        <v>40</v>
      </c>
      <c r="B6" s="28">
        <v>4</v>
      </c>
      <c r="C6" s="27">
        <f>COUNTIF(Table5[11],$B6)</f>
        <v>40</v>
      </c>
      <c r="D6" s="27">
        <f>COUNTIF(Table5[12],$B6)</f>
        <v>35</v>
      </c>
      <c r="E6" s="27">
        <f>COUNTIF(Table5[13],$B6)</f>
        <v>39</v>
      </c>
      <c r="F6" s="27">
        <f>COUNTIF(Table5[14],$B6)</f>
        <v>31</v>
      </c>
      <c r="G6" s="27">
        <f>COUNTIF(Table5[15],$B6)</f>
        <v>28</v>
      </c>
      <c r="H6" s="27">
        <f>COUNTIF(Table5[16],$B6)</f>
        <v>41</v>
      </c>
      <c r="I6" s="27">
        <f>COUNTIF(Table5[17],$B6)</f>
        <v>27</v>
      </c>
      <c r="J6" s="27">
        <f>COUNTIF(Table5[18],$B6)</f>
        <v>21</v>
      </c>
      <c r="K6" s="27">
        <f>COUNTIF(Table5[19],$B6)</f>
        <v>32</v>
      </c>
      <c r="L6" s="27">
        <f>COUNTIF(Table5[20],$B6)</f>
        <v>14</v>
      </c>
      <c r="M6" s="27">
        <f>COUNTIF(Table5[21],$B6)</f>
        <v>21</v>
      </c>
      <c r="N6" s="27">
        <f>COUNTIF(Table5[22],$B6)</f>
        <v>18</v>
      </c>
      <c r="O6" s="27">
        <f>COUNTIF(Table5[23],$B6)</f>
        <v>23</v>
      </c>
      <c r="P6" s="27">
        <f>COUNTIF(Table5[24],$B6)</f>
        <v>33</v>
      </c>
      <c r="Q6" s="27">
        <f>COUNTIF(Table5[25],$B6)</f>
        <v>16</v>
      </c>
      <c r="R6" s="27">
        <f>COUNTIF(Table5[26],$B6)</f>
        <v>36</v>
      </c>
      <c r="S6" s="27">
        <f>COUNTIF(Table5[27],$B6)</f>
        <v>39</v>
      </c>
      <c r="T6" s="31">
        <f>COUNTIF(Table5[28],$B6)</f>
        <v>40</v>
      </c>
    </row>
    <row r="7" spans="1:25" x14ac:dyDescent="0.3">
      <c r="A7" s="30" t="s">
        <v>53</v>
      </c>
      <c r="B7" s="28">
        <v>5</v>
      </c>
      <c r="C7" s="27">
        <f>COUNTIF(Table5[11],$B7)</f>
        <v>21</v>
      </c>
      <c r="D7" s="27">
        <f>COUNTIF(Table5[12],$B7)</f>
        <v>34</v>
      </c>
      <c r="E7" s="27">
        <f>COUNTIF(Table5[13],$B7)</f>
        <v>26</v>
      </c>
      <c r="F7" s="27">
        <f>COUNTIF(Table5[14],$B7)</f>
        <v>13</v>
      </c>
      <c r="G7" s="27">
        <f>COUNTIF(Table5[15],$B7)</f>
        <v>10</v>
      </c>
      <c r="H7" s="27">
        <f>COUNTIF(Table5[16],$B7)</f>
        <v>7</v>
      </c>
      <c r="I7" s="27">
        <f>COUNTIF(Table5[17],$B7)</f>
        <v>39</v>
      </c>
      <c r="J7" s="27">
        <f>COUNTIF(Table5[18],$B7)</f>
        <v>12</v>
      </c>
      <c r="K7" s="27">
        <f>COUNTIF(Table5[19],$B7)</f>
        <v>13</v>
      </c>
      <c r="L7" s="27">
        <f>COUNTIF(Table5[20],$B7)</f>
        <v>3</v>
      </c>
      <c r="M7" s="27">
        <f>COUNTIF(Table5[21],$B7)</f>
        <v>3</v>
      </c>
      <c r="N7" s="27">
        <f>COUNTIF(Table5[22],$B7)</f>
        <v>3</v>
      </c>
      <c r="O7" s="27">
        <f>COUNTIF(Table5[23],$B7)</f>
        <v>20</v>
      </c>
      <c r="P7" s="27">
        <f>COUNTIF(Table5[24],$B7)</f>
        <v>22</v>
      </c>
      <c r="Q7" s="27">
        <f>COUNTIF(Table5[25],$B7)</f>
        <v>7</v>
      </c>
      <c r="R7" s="27">
        <f>COUNTIF(Table5[26],$B7)</f>
        <v>24</v>
      </c>
      <c r="S7" s="27">
        <f>COUNTIF(Table5[27],$B7)</f>
        <v>28</v>
      </c>
      <c r="T7" s="31">
        <f>COUNTIF(Table5[28],$B7)</f>
        <v>14</v>
      </c>
    </row>
    <row r="8" spans="1:25" x14ac:dyDescent="0.3">
      <c r="A8" s="30" t="s">
        <v>61</v>
      </c>
      <c r="B8" s="28" t="s">
        <v>118</v>
      </c>
      <c r="C8" s="29" t="s">
        <v>139</v>
      </c>
      <c r="D8" s="29" t="s">
        <v>139</v>
      </c>
      <c r="E8" s="29" t="s">
        <v>139</v>
      </c>
      <c r="F8" s="29" t="s">
        <v>139</v>
      </c>
      <c r="G8" s="29" t="s">
        <v>139</v>
      </c>
      <c r="H8" s="29" t="s">
        <v>139</v>
      </c>
      <c r="I8" s="29" t="s">
        <v>139</v>
      </c>
      <c r="J8" s="27">
        <f>COUNTIF(Table5[18],$B8)</f>
        <v>3</v>
      </c>
      <c r="K8" s="27">
        <f>COUNTIF(Table5[19],$B8)</f>
        <v>1</v>
      </c>
      <c r="L8" s="29" t="s">
        <v>139</v>
      </c>
      <c r="M8" s="29" t="s">
        <v>139</v>
      </c>
      <c r="N8" s="29" t="s">
        <v>139</v>
      </c>
      <c r="O8" s="29" t="s">
        <v>139</v>
      </c>
      <c r="P8" s="29" t="s">
        <v>139</v>
      </c>
      <c r="Q8" s="29" t="s">
        <v>139</v>
      </c>
      <c r="R8" s="29" t="s">
        <v>139</v>
      </c>
      <c r="S8" s="29" t="s">
        <v>139</v>
      </c>
      <c r="T8" s="32" t="s">
        <v>139</v>
      </c>
    </row>
    <row r="9" spans="1:25" x14ac:dyDescent="0.3">
      <c r="A9" s="35" t="s">
        <v>140</v>
      </c>
      <c r="B9" s="35"/>
      <c r="C9" s="36">
        <f>SUM(C3:C7)</f>
        <v>72</v>
      </c>
      <c r="D9" s="36">
        <f t="shared" ref="D9:T9" si="0">SUM(D3:D7)</f>
        <v>72</v>
      </c>
      <c r="E9" s="36">
        <f t="shared" si="0"/>
        <v>72</v>
      </c>
      <c r="F9" s="36">
        <f t="shared" si="0"/>
        <v>72</v>
      </c>
      <c r="G9" s="36">
        <f t="shared" si="0"/>
        <v>72</v>
      </c>
      <c r="H9" s="36">
        <f t="shared" si="0"/>
        <v>72</v>
      </c>
      <c r="I9" s="36">
        <f t="shared" si="0"/>
        <v>72</v>
      </c>
      <c r="J9" s="36">
        <f t="shared" si="0"/>
        <v>69</v>
      </c>
      <c r="K9" s="36">
        <f t="shared" si="0"/>
        <v>71</v>
      </c>
      <c r="L9" s="36">
        <f t="shared" si="0"/>
        <v>72</v>
      </c>
      <c r="M9" s="36">
        <f t="shared" si="0"/>
        <v>72</v>
      </c>
      <c r="N9" s="36">
        <f t="shared" si="0"/>
        <v>72</v>
      </c>
      <c r="O9" s="36">
        <f t="shared" si="0"/>
        <v>72</v>
      </c>
      <c r="P9" s="36">
        <f t="shared" si="0"/>
        <v>72</v>
      </c>
      <c r="Q9" s="36">
        <f t="shared" si="0"/>
        <v>72</v>
      </c>
      <c r="R9" s="36">
        <f t="shared" si="0"/>
        <v>72</v>
      </c>
      <c r="S9" s="36">
        <f t="shared" si="0"/>
        <v>72</v>
      </c>
      <c r="T9" s="36">
        <f t="shared" si="0"/>
        <v>72</v>
      </c>
    </row>
    <row r="10" spans="1:25" x14ac:dyDescent="0.3">
      <c r="A10" s="35" t="s">
        <v>141</v>
      </c>
      <c r="B10" s="35"/>
      <c r="C10" s="36">
        <f>SUM(C3:C8)</f>
        <v>72</v>
      </c>
      <c r="D10" s="36">
        <f t="shared" ref="D10:T10" si="1">SUM(D3:D8)</f>
        <v>72</v>
      </c>
      <c r="E10" s="36">
        <f t="shared" si="1"/>
        <v>72</v>
      </c>
      <c r="F10" s="36">
        <f t="shared" si="1"/>
        <v>72</v>
      </c>
      <c r="G10" s="36">
        <f t="shared" si="1"/>
        <v>72</v>
      </c>
      <c r="H10" s="36">
        <f t="shared" si="1"/>
        <v>72</v>
      </c>
      <c r="I10" s="36">
        <f t="shared" si="1"/>
        <v>72</v>
      </c>
      <c r="J10" s="36">
        <f t="shared" si="1"/>
        <v>72</v>
      </c>
      <c r="K10" s="36">
        <f t="shared" si="1"/>
        <v>72</v>
      </c>
      <c r="L10" s="36">
        <f t="shared" si="1"/>
        <v>72</v>
      </c>
      <c r="M10" s="36">
        <f t="shared" si="1"/>
        <v>72</v>
      </c>
      <c r="N10" s="36">
        <f t="shared" si="1"/>
        <v>72</v>
      </c>
      <c r="O10" s="36">
        <f t="shared" si="1"/>
        <v>72</v>
      </c>
      <c r="P10" s="36">
        <f t="shared" si="1"/>
        <v>72</v>
      </c>
      <c r="Q10" s="36">
        <f t="shared" si="1"/>
        <v>72</v>
      </c>
      <c r="R10" s="36">
        <f t="shared" si="1"/>
        <v>72</v>
      </c>
      <c r="S10" s="36">
        <f t="shared" si="1"/>
        <v>72</v>
      </c>
      <c r="T10" s="36">
        <f t="shared" si="1"/>
        <v>72</v>
      </c>
    </row>
    <row r="12" spans="1:25" x14ac:dyDescent="0.3">
      <c r="A12" t="s">
        <v>143</v>
      </c>
      <c r="V12" t="s">
        <v>144</v>
      </c>
    </row>
    <row r="13" spans="1:25" x14ac:dyDescent="0.3">
      <c r="A13" s="33" t="s">
        <v>137</v>
      </c>
      <c r="B13" s="17" t="s">
        <v>138</v>
      </c>
      <c r="C13" s="17" t="s">
        <v>10</v>
      </c>
      <c r="D13" s="17" t="s">
        <v>11</v>
      </c>
      <c r="E13" s="17" t="s">
        <v>12</v>
      </c>
      <c r="F13" s="17" t="s">
        <v>13</v>
      </c>
      <c r="G13" s="17" t="s">
        <v>14</v>
      </c>
      <c r="H13" s="17" t="s">
        <v>15</v>
      </c>
      <c r="I13" s="17" t="s">
        <v>16</v>
      </c>
      <c r="J13" s="17" t="s">
        <v>17</v>
      </c>
      <c r="K13" s="17" t="s">
        <v>18</v>
      </c>
      <c r="L13" s="17" t="s">
        <v>19</v>
      </c>
      <c r="M13" s="17" t="s">
        <v>20</v>
      </c>
      <c r="N13" s="17" t="s">
        <v>21</v>
      </c>
      <c r="O13" s="17" t="s">
        <v>22</v>
      </c>
      <c r="P13" s="17" t="s">
        <v>23</v>
      </c>
      <c r="Q13" s="17" t="s">
        <v>24</v>
      </c>
      <c r="R13" s="17" t="s">
        <v>25</v>
      </c>
      <c r="S13" s="17" t="s">
        <v>26</v>
      </c>
      <c r="T13" s="34" t="s">
        <v>27</v>
      </c>
      <c r="V13" s="43" t="s">
        <v>137</v>
      </c>
      <c r="W13" s="3" t="s">
        <v>138</v>
      </c>
      <c r="X13" s="3" t="s">
        <v>17</v>
      </c>
      <c r="Y13" s="3" t="s">
        <v>18</v>
      </c>
    </row>
    <row r="14" spans="1:25" x14ac:dyDescent="0.3">
      <c r="A14" s="30" t="s">
        <v>65</v>
      </c>
      <c r="B14" s="28">
        <v>1</v>
      </c>
      <c r="C14" s="37">
        <f>C3/C$9</f>
        <v>2.7777777777777776E-2</v>
      </c>
      <c r="D14" s="37">
        <f t="shared" ref="D14:T18" si="2">D3/D$9</f>
        <v>0</v>
      </c>
      <c r="E14" s="37">
        <f t="shared" si="2"/>
        <v>0</v>
      </c>
      <c r="F14" s="37">
        <f t="shared" si="2"/>
        <v>0</v>
      </c>
      <c r="G14" s="37">
        <f t="shared" si="2"/>
        <v>0</v>
      </c>
      <c r="H14" s="37">
        <f t="shared" si="2"/>
        <v>4.1666666666666664E-2</v>
      </c>
      <c r="I14" s="37">
        <f t="shared" si="2"/>
        <v>0</v>
      </c>
      <c r="J14" s="37">
        <f t="shared" si="2"/>
        <v>5.7971014492753624E-2</v>
      </c>
      <c r="K14" s="37">
        <f t="shared" si="2"/>
        <v>0</v>
      </c>
      <c r="L14" s="37">
        <f t="shared" si="2"/>
        <v>8.3333333333333329E-2</v>
      </c>
      <c r="M14" s="37">
        <f t="shared" si="2"/>
        <v>9.7222222222222224E-2</v>
      </c>
      <c r="N14" s="37">
        <f t="shared" si="2"/>
        <v>9.7222222222222224E-2</v>
      </c>
      <c r="O14" s="37">
        <f t="shared" si="2"/>
        <v>2.7777777777777776E-2</v>
      </c>
      <c r="P14" s="37">
        <f t="shared" si="2"/>
        <v>0</v>
      </c>
      <c r="Q14" s="37">
        <f t="shared" si="2"/>
        <v>9.7222222222222224E-2</v>
      </c>
      <c r="R14" s="37">
        <f t="shared" si="2"/>
        <v>0</v>
      </c>
      <c r="S14" s="37">
        <f t="shared" si="2"/>
        <v>0</v>
      </c>
      <c r="T14" s="37">
        <f t="shared" si="2"/>
        <v>1.3888888888888888E-2</v>
      </c>
      <c r="V14" s="30" t="s">
        <v>65</v>
      </c>
      <c r="W14" s="28">
        <v>1</v>
      </c>
      <c r="X14" s="44">
        <f>J3/J$10</f>
        <v>5.5555555555555552E-2</v>
      </c>
      <c r="Y14" s="44">
        <f>K3/K$10</f>
        <v>0</v>
      </c>
    </row>
    <row r="15" spans="1:25" x14ac:dyDescent="0.3">
      <c r="A15" s="30" t="s">
        <v>64</v>
      </c>
      <c r="B15" s="28">
        <v>2</v>
      </c>
      <c r="C15" s="37">
        <f t="shared" ref="C15:R18" si="3">C4/C$9</f>
        <v>5.5555555555555552E-2</v>
      </c>
      <c r="D15" s="37">
        <f t="shared" si="3"/>
        <v>1.3888888888888888E-2</v>
      </c>
      <c r="E15" s="37">
        <f t="shared" si="3"/>
        <v>2.7777777777777776E-2</v>
      </c>
      <c r="F15" s="37">
        <f t="shared" si="3"/>
        <v>4.1666666666666664E-2</v>
      </c>
      <c r="G15" s="37">
        <f t="shared" si="3"/>
        <v>6.9444444444444448E-2</v>
      </c>
      <c r="H15" s="37">
        <f t="shared" si="3"/>
        <v>8.3333333333333329E-2</v>
      </c>
      <c r="I15" s="37">
        <f t="shared" si="3"/>
        <v>1.3888888888888888E-2</v>
      </c>
      <c r="J15" s="37">
        <f t="shared" si="3"/>
        <v>0.24637681159420291</v>
      </c>
      <c r="K15" s="37">
        <f t="shared" si="3"/>
        <v>0.19718309859154928</v>
      </c>
      <c r="L15" s="37">
        <f t="shared" si="3"/>
        <v>0.31944444444444442</v>
      </c>
      <c r="M15" s="37">
        <f t="shared" si="3"/>
        <v>0.27777777777777779</v>
      </c>
      <c r="N15" s="37">
        <f t="shared" si="3"/>
        <v>0.29166666666666669</v>
      </c>
      <c r="O15" s="37">
        <f t="shared" si="3"/>
        <v>0.16666666666666666</v>
      </c>
      <c r="P15" s="37">
        <f t="shared" si="3"/>
        <v>4.1666666666666664E-2</v>
      </c>
      <c r="Q15" s="37">
        <f t="shared" si="3"/>
        <v>0.3888888888888889</v>
      </c>
      <c r="R15" s="37">
        <f t="shared" si="3"/>
        <v>0</v>
      </c>
      <c r="S15" s="37">
        <f t="shared" si="2"/>
        <v>0</v>
      </c>
      <c r="T15" s="37">
        <f t="shared" si="2"/>
        <v>4.1666666666666664E-2</v>
      </c>
      <c r="V15" s="30" t="s">
        <v>64</v>
      </c>
      <c r="W15" s="28">
        <v>2</v>
      </c>
      <c r="X15" s="45">
        <f t="shared" ref="X15:Y19" si="4">J4/J$10</f>
        <v>0.2361111111111111</v>
      </c>
      <c r="Y15" s="45">
        <f t="shared" si="4"/>
        <v>0.19444444444444445</v>
      </c>
    </row>
    <row r="16" spans="1:25" x14ac:dyDescent="0.3">
      <c r="A16" s="30" t="s">
        <v>45</v>
      </c>
      <c r="B16" s="28">
        <v>3</v>
      </c>
      <c r="C16" s="37">
        <f t="shared" si="3"/>
        <v>6.9444444444444448E-2</v>
      </c>
      <c r="D16" s="37">
        <f t="shared" si="2"/>
        <v>2.7777777777777776E-2</v>
      </c>
      <c r="E16" s="37">
        <f t="shared" si="2"/>
        <v>6.9444444444444448E-2</v>
      </c>
      <c r="F16" s="37">
        <f t="shared" si="2"/>
        <v>0.34722222222222221</v>
      </c>
      <c r="G16" s="37">
        <f t="shared" si="2"/>
        <v>0.40277777777777779</v>
      </c>
      <c r="H16" s="37">
        <f t="shared" si="2"/>
        <v>0.20833333333333334</v>
      </c>
      <c r="I16" s="37">
        <f t="shared" si="2"/>
        <v>6.9444444444444448E-2</v>
      </c>
      <c r="J16" s="37">
        <f t="shared" si="2"/>
        <v>0.21739130434782608</v>
      </c>
      <c r="K16" s="37">
        <f t="shared" si="2"/>
        <v>0.16901408450704225</v>
      </c>
      <c r="L16" s="37">
        <f t="shared" si="2"/>
        <v>0.3611111111111111</v>
      </c>
      <c r="M16" s="37">
        <f t="shared" si="2"/>
        <v>0.29166666666666669</v>
      </c>
      <c r="N16" s="37">
        <f t="shared" si="2"/>
        <v>0.31944444444444442</v>
      </c>
      <c r="O16" s="37">
        <f t="shared" si="2"/>
        <v>0.20833333333333334</v>
      </c>
      <c r="P16" s="37">
        <f t="shared" si="2"/>
        <v>0.19444444444444445</v>
      </c>
      <c r="Q16" s="37">
        <f t="shared" si="2"/>
        <v>0.19444444444444445</v>
      </c>
      <c r="R16" s="37">
        <f t="shared" si="2"/>
        <v>0.16666666666666666</v>
      </c>
      <c r="S16" s="37">
        <f t="shared" si="2"/>
        <v>6.9444444444444448E-2</v>
      </c>
      <c r="T16" s="37">
        <f t="shared" si="2"/>
        <v>0.19444444444444445</v>
      </c>
      <c r="V16" s="30" t="s">
        <v>45</v>
      </c>
      <c r="W16" s="28">
        <v>3</v>
      </c>
      <c r="X16" s="44">
        <f>J5/J$10</f>
        <v>0.20833333333333334</v>
      </c>
      <c r="Y16" s="44">
        <f>K5/K$10</f>
        <v>0.16666666666666666</v>
      </c>
    </row>
    <row r="17" spans="1:25" x14ac:dyDescent="0.3">
      <c r="A17" s="30" t="s">
        <v>40</v>
      </c>
      <c r="B17" s="28">
        <v>4</v>
      </c>
      <c r="C17" s="37">
        <f t="shared" si="3"/>
        <v>0.55555555555555558</v>
      </c>
      <c r="D17" s="37">
        <f t="shared" si="2"/>
        <v>0.4861111111111111</v>
      </c>
      <c r="E17" s="37">
        <f t="shared" si="2"/>
        <v>0.54166666666666663</v>
      </c>
      <c r="F17" s="37">
        <f t="shared" si="2"/>
        <v>0.43055555555555558</v>
      </c>
      <c r="G17" s="37">
        <f t="shared" si="2"/>
        <v>0.3888888888888889</v>
      </c>
      <c r="H17" s="37">
        <f t="shared" si="2"/>
        <v>0.56944444444444442</v>
      </c>
      <c r="I17" s="37">
        <f t="shared" si="2"/>
        <v>0.375</v>
      </c>
      <c r="J17" s="37">
        <f t="shared" si="2"/>
        <v>0.30434782608695654</v>
      </c>
      <c r="K17" s="37">
        <f t="shared" si="2"/>
        <v>0.45070422535211269</v>
      </c>
      <c r="L17" s="37">
        <f t="shared" si="2"/>
        <v>0.19444444444444445</v>
      </c>
      <c r="M17" s="37">
        <f t="shared" si="2"/>
        <v>0.29166666666666669</v>
      </c>
      <c r="N17" s="37">
        <f t="shared" si="2"/>
        <v>0.25</v>
      </c>
      <c r="O17" s="37">
        <f t="shared" si="2"/>
        <v>0.31944444444444442</v>
      </c>
      <c r="P17" s="37">
        <f t="shared" si="2"/>
        <v>0.45833333333333331</v>
      </c>
      <c r="Q17" s="37">
        <f t="shared" si="2"/>
        <v>0.22222222222222221</v>
      </c>
      <c r="R17" s="37">
        <f t="shared" si="2"/>
        <v>0.5</v>
      </c>
      <c r="S17" s="37">
        <f t="shared" si="2"/>
        <v>0.54166666666666663</v>
      </c>
      <c r="T17" s="37">
        <f t="shared" si="2"/>
        <v>0.55555555555555558</v>
      </c>
      <c r="V17" s="30" t="s">
        <v>40</v>
      </c>
      <c r="W17" s="28">
        <v>4</v>
      </c>
      <c r="X17" s="45">
        <f t="shared" si="4"/>
        <v>0.29166666666666669</v>
      </c>
      <c r="Y17" s="45">
        <f>K6/K$10</f>
        <v>0.44444444444444442</v>
      </c>
    </row>
    <row r="18" spans="1:25" x14ac:dyDescent="0.3">
      <c r="A18" s="30" t="s">
        <v>53</v>
      </c>
      <c r="B18" s="28">
        <v>5</v>
      </c>
      <c r="C18" s="37">
        <f t="shared" si="3"/>
        <v>0.29166666666666669</v>
      </c>
      <c r="D18" s="37">
        <f t="shared" si="2"/>
        <v>0.47222222222222221</v>
      </c>
      <c r="E18" s="37">
        <f t="shared" si="2"/>
        <v>0.3611111111111111</v>
      </c>
      <c r="F18" s="37">
        <f t="shared" si="2"/>
        <v>0.18055555555555555</v>
      </c>
      <c r="G18" s="37">
        <f t="shared" si="2"/>
        <v>0.1388888888888889</v>
      </c>
      <c r="H18" s="37">
        <f t="shared" si="2"/>
        <v>9.7222222222222224E-2</v>
      </c>
      <c r="I18" s="37">
        <f t="shared" si="2"/>
        <v>0.54166666666666663</v>
      </c>
      <c r="J18" s="37">
        <f t="shared" si="2"/>
        <v>0.17391304347826086</v>
      </c>
      <c r="K18" s="37">
        <f t="shared" si="2"/>
        <v>0.18309859154929578</v>
      </c>
      <c r="L18" s="37">
        <f t="shared" si="2"/>
        <v>4.1666666666666664E-2</v>
      </c>
      <c r="M18" s="37">
        <f t="shared" si="2"/>
        <v>4.1666666666666664E-2</v>
      </c>
      <c r="N18" s="37">
        <f t="shared" si="2"/>
        <v>4.1666666666666664E-2</v>
      </c>
      <c r="O18" s="37">
        <f t="shared" si="2"/>
        <v>0.27777777777777779</v>
      </c>
      <c r="P18" s="37">
        <f t="shared" si="2"/>
        <v>0.30555555555555558</v>
      </c>
      <c r="Q18" s="37">
        <f t="shared" si="2"/>
        <v>9.7222222222222224E-2</v>
      </c>
      <c r="R18" s="37">
        <f t="shared" si="2"/>
        <v>0.33333333333333331</v>
      </c>
      <c r="S18" s="37">
        <f t="shared" si="2"/>
        <v>0.3888888888888889</v>
      </c>
      <c r="T18" s="37">
        <f t="shared" si="2"/>
        <v>0.19444444444444445</v>
      </c>
      <c r="V18" s="30" t="s">
        <v>53</v>
      </c>
      <c r="W18" s="28">
        <v>5</v>
      </c>
      <c r="X18" s="44">
        <f t="shared" si="4"/>
        <v>0.16666666666666666</v>
      </c>
      <c r="Y18" s="44">
        <f>K7/K$10</f>
        <v>0.18055555555555555</v>
      </c>
    </row>
    <row r="19" spans="1:25" x14ac:dyDescent="0.3">
      <c r="A19" s="39" t="s">
        <v>61</v>
      </c>
      <c r="B19" s="40" t="s">
        <v>118</v>
      </c>
      <c r="C19" s="41" t="s">
        <v>139</v>
      </c>
      <c r="D19" s="41" t="s">
        <v>139</v>
      </c>
      <c r="E19" s="41" t="s">
        <v>139</v>
      </c>
      <c r="F19" s="41" t="s">
        <v>139</v>
      </c>
      <c r="G19" s="41" t="s">
        <v>139</v>
      </c>
      <c r="H19" s="41" t="s">
        <v>139</v>
      </c>
      <c r="I19" s="41" t="s">
        <v>139</v>
      </c>
      <c r="J19" s="63" t="s">
        <v>158</v>
      </c>
      <c r="K19" s="63" t="s">
        <v>158</v>
      </c>
      <c r="L19" s="41" t="s">
        <v>139</v>
      </c>
      <c r="M19" s="41" t="s">
        <v>139</v>
      </c>
      <c r="N19" s="41" t="s">
        <v>139</v>
      </c>
      <c r="O19" s="41" t="s">
        <v>139</v>
      </c>
      <c r="P19" s="41" t="s">
        <v>139</v>
      </c>
      <c r="Q19" s="41" t="s">
        <v>139</v>
      </c>
      <c r="R19" s="41" t="s">
        <v>139</v>
      </c>
      <c r="S19" s="41" t="s">
        <v>139</v>
      </c>
      <c r="T19" s="42" t="s">
        <v>139</v>
      </c>
      <c r="V19" s="30" t="s">
        <v>61</v>
      </c>
      <c r="W19" s="28" t="s">
        <v>118</v>
      </c>
      <c r="X19" s="45">
        <f t="shared" si="4"/>
        <v>4.1666666666666664E-2</v>
      </c>
      <c r="Y19" s="45">
        <f t="shared" si="4"/>
        <v>1.3888888888888888E-2</v>
      </c>
    </row>
    <row r="20" spans="1:25" x14ac:dyDescent="0.3">
      <c r="A20" s="35" t="s">
        <v>160</v>
      </c>
      <c r="B20" s="35"/>
      <c r="C20" s="38">
        <f t="shared" ref="C20:T20" si="5">SUM(C14:C18)</f>
        <v>1</v>
      </c>
      <c r="D20" s="38">
        <f>SUM(D14:D18)</f>
        <v>1</v>
      </c>
      <c r="E20" s="38">
        <f t="shared" si="5"/>
        <v>1</v>
      </c>
      <c r="F20" s="38">
        <f t="shared" si="5"/>
        <v>1</v>
      </c>
      <c r="G20" s="38">
        <f t="shared" si="5"/>
        <v>1</v>
      </c>
      <c r="H20" s="38">
        <f t="shared" si="5"/>
        <v>1</v>
      </c>
      <c r="I20" s="38">
        <f t="shared" si="5"/>
        <v>1</v>
      </c>
      <c r="J20" s="38">
        <f t="shared" si="5"/>
        <v>1</v>
      </c>
      <c r="K20" s="38">
        <f t="shared" si="5"/>
        <v>1</v>
      </c>
      <c r="L20" s="38">
        <f t="shared" si="5"/>
        <v>0.99999999999999989</v>
      </c>
      <c r="M20" s="38">
        <f t="shared" si="5"/>
        <v>1.0000000000000002</v>
      </c>
      <c r="N20" s="38">
        <f t="shared" si="5"/>
        <v>0.99999999999999989</v>
      </c>
      <c r="O20" s="38">
        <f t="shared" si="5"/>
        <v>1</v>
      </c>
      <c r="P20" s="38">
        <f t="shared" si="5"/>
        <v>1</v>
      </c>
      <c r="Q20" s="38">
        <f t="shared" si="5"/>
        <v>1</v>
      </c>
      <c r="R20" s="38">
        <f t="shared" si="5"/>
        <v>1</v>
      </c>
      <c r="S20" s="38">
        <f t="shared" si="5"/>
        <v>1</v>
      </c>
      <c r="T20" s="38">
        <f t="shared" si="5"/>
        <v>1</v>
      </c>
      <c r="V20" s="35" t="s">
        <v>161</v>
      </c>
      <c r="W20" s="46"/>
      <c r="X20" s="47">
        <f t="shared" ref="X20:Y20" si="6">SUM(X14:X18)</f>
        <v>0.95833333333333337</v>
      </c>
      <c r="Y20" s="47">
        <f t="shared" si="6"/>
        <v>0.98611111111111116</v>
      </c>
    </row>
    <row r="22" spans="1:25" x14ac:dyDescent="0.3">
      <c r="A22" t="s">
        <v>163</v>
      </c>
    </row>
    <row r="23" spans="1:25" ht="15" thickBot="1" x14ac:dyDescent="0.35">
      <c r="A23" s="34" t="s">
        <v>152</v>
      </c>
      <c r="B23" s="64" t="s">
        <v>162</v>
      </c>
      <c r="C23" s="17" t="s">
        <v>10</v>
      </c>
      <c r="D23" s="17" t="s">
        <v>11</v>
      </c>
      <c r="E23" s="17" t="s">
        <v>12</v>
      </c>
      <c r="F23" s="17" t="s">
        <v>13</v>
      </c>
      <c r="G23" s="17" t="s">
        <v>14</v>
      </c>
      <c r="H23" s="17" t="s">
        <v>15</v>
      </c>
      <c r="I23" s="17" t="s">
        <v>16</v>
      </c>
      <c r="J23" s="17" t="s">
        <v>17</v>
      </c>
      <c r="K23" s="17" t="s">
        <v>18</v>
      </c>
      <c r="L23" s="17" t="s">
        <v>19</v>
      </c>
      <c r="M23" s="17" t="s">
        <v>20</v>
      </c>
      <c r="N23" s="17" t="s">
        <v>21</v>
      </c>
      <c r="O23" s="17" t="s">
        <v>22</v>
      </c>
      <c r="P23" s="17" t="s">
        <v>23</v>
      </c>
      <c r="Q23" s="17" t="s">
        <v>24</v>
      </c>
      <c r="R23" s="17" t="s">
        <v>25</v>
      </c>
      <c r="S23" s="17" t="s">
        <v>26</v>
      </c>
      <c r="T23" s="17" t="s">
        <v>27</v>
      </c>
    </row>
    <row r="24" spans="1:25" ht="15" thickBot="1" x14ac:dyDescent="0.35">
      <c r="A24" s="54" t="s">
        <v>104</v>
      </c>
      <c r="B24" s="54"/>
      <c r="C24" s="48">
        <f>(Lkt_Construct_Scores!$B3*Lkt_Construct_Scores!C3+Lkt_Construct_Scores!$B4*Lkt_Construct_Scores!C4+Lkt_Construct_Scores!$B5*Lkt_Construct_Scores!C5+Lkt_Construct_Scores!$B6*Lkt_Construct_Scores!C6+Lkt_Construct_Scores!$B7*Lkt_Construct_Scores!C7)/(C9)</f>
        <v>4.0277777777777777</v>
      </c>
      <c r="D24" s="48">
        <f>(Lkt_Construct_Scores!$B3*Lkt_Construct_Scores!D3+Lkt_Construct_Scores!$B4*Lkt_Construct_Scores!D4+Lkt_Construct_Scores!$B5*Lkt_Construct_Scores!D5+Lkt_Construct_Scores!$B6*Lkt_Construct_Scores!D6+Lkt_Construct_Scores!$B7*Lkt_Construct_Scores!D7)/(D9)</f>
        <v>4.416666666666667</v>
      </c>
      <c r="E24" s="48">
        <f>(Lkt_Construct_Scores!$B3*Lkt_Construct_Scores!E3+Lkt_Construct_Scores!$B4*Lkt_Construct_Scores!E4+Lkt_Construct_Scores!$B5*Lkt_Construct_Scores!E5+Lkt_Construct_Scores!$B6*Lkt_Construct_Scores!E6+Lkt_Construct_Scores!$B7*Lkt_Construct_Scores!E7)/(E9)</f>
        <v>4.2361111111111107</v>
      </c>
      <c r="F24" s="48">
        <f>(Lkt_Construct_Scores!$B3*Lkt_Construct_Scores!F3+Lkt_Construct_Scores!$B4*Lkt_Construct_Scores!F4+Lkt_Construct_Scores!$B5*Lkt_Construct_Scores!F5+Lkt_Construct_Scores!$B6*Lkt_Construct_Scores!F6+Lkt_Construct_Scores!$B7*Lkt_Construct_Scores!F7)/(F9)</f>
        <v>3.75</v>
      </c>
      <c r="G24" s="48">
        <f>(Lkt_Construct_Scores!$B3*Lkt_Construct_Scores!G3+Lkt_Construct_Scores!$B4*Lkt_Construct_Scores!G4+Lkt_Construct_Scores!$B5*Lkt_Construct_Scores!G5+Lkt_Construct_Scores!$B6*Lkt_Construct_Scores!G6+Lkt_Construct_Scores!$B7*Lkt_Construct_Scores!G7)/(G9)</f>
        <v>3.5972222222222223</v>
      </c>
      <c r="H24" s="48">
        <f>(Lkt_Construct_Scores!$B3*Lkt_Construct_Scores!H3+Lkt_Construct_Scores!$B4*Lkt_Construct_Scores!H4+Lkt_Construct_Scores!$B5*Lkt_Construct_Scores!H5+Lkt_Construct_Scores!$B6*Lkt_Construct_Scores!H6+Lkt_Construct_Scores!$B7*Lkt_Construct_Scores!H7)/(H9)</f>
        <v>3.5972222222222223</v>
      </c>
      <c r="I24" s="49">
        <f>(Lkt_Construct_Scores!$B3*Lkt_Construct_Scores!I3+Lkt_Construct_Scores!$B4*Lkt_Construct_Scores!I4+Lkt_Construct_Scores!$B5*Lkt_Construct_Scores!I5+Lkt_Construct_Scores!$B6*Lkt_Construct_Scores!I6+Lkt_Construct_Scores!$B7*Lkt_Construct_Scores!I7)/(I9)</f>
        <v>4.4444444444444446</v>
      </c>
      <c r="J24" s="48">
        <f>(Lkt_Construct_Scores!$B3*Lkt_Construct_Scores!J3+Lkt_Construct_Scores!$B4*Lkt_Construct_Scores!J4+Lkt_Construct_Scores!$B5*Lkt_Construct_Scores!J5+Lkt_Construct_Scores!$B6*Lkt_Construct_Scores!J6+Lkt_Construct_Scores!$B7*Lkt_Construct_Scores!J7)/(J9)</f>
        <v>3.2898550724637681</v>
      </c>
      <c r="K24" s="48">
        <f>(Lkt_Construct_Scores!$B3*Lkt_Construct_Scores!K3+Lkt_Construct_Scores!$B4*Lkt_Construct_Scores!K4+Lkt_Construct_Scores!$B5*Lkt_Construct_Scores!K5+Lkt_Construct_Scores!$B6*Lkt_Construct_Scores!K6+Lkt_Construct_Scores!$B7*Lkt_Construct_Scores!K7)/(K9)</f>
        <v>3.619718309859155</v>
      </c>
      <c r="L24" s="49">
        <f>(Lkt_Construct_Scores!$B3*Lkt_Construct_Scores!L3+Lkt_Construct_Scores!$B4*Lkt_Construct_Scores!L4+Lkt_Construct_Scores!$B5*Lkt_Construct_Scores!L5+Lkt_Construct_Scores!$B6*Lkt_Construct_Scores!L6+Lkt_Construct_Scores!$B7*Lkt_Construct_Scores!L7)/(L9)</f>
        <v>2.7916666666666665</v>
      </c>
      <c r="M24" s="53">
        <f>(Lkt_Construct_Scores!$B3*Lkt_Construct_Scores!M3+Lkt_Construct_Scores!$B4*Lkt_Construct_Scores!M4+Lkt_Construct_Scores!$B5*Lkt_Construct_Scores!M5+Lkt_Construct_Scores!$B6*Lkt_Construct_Scores!M6+Lkt_Construct_Scores!$B7*Lkt_Construct_Scores!M7)/(M9)</f>
        <v>2.9027777777777777</v>
      </c>
      <c r="N24" s="53">
        <f>(Lkt_Construct_Scores!$B3*Lkt_Construct_Scores!N3+Lkt_Construct_Scores!$B4*Lkt_Construct_Scores!N4+Lkt_Construct_Scores!$B5*Lkt_Construct_Scores!N5+Lkt_Construct_Scores!$B6*Lkt_Construct_Scores!N6+Lkt_Construct_Scores!$B7*Lkt_Construct_Scores!N7)/(N9)</f>
        <v>2.8472222222222223</v>
      </c>
      <c r="O24" s="48">
        <f>(Lkt_Construct_Scores!$B3*Lkt_Construct_Scores!O3+Lkt_Construct_Scores!$B4*Lkt_Construct_Scores!O4+Lkt_Construct_Scores!$B5*Lkt_Construct_Scores!O5+Lkt_Construct_Scores!$B6*Lkt_Construct_Scores!O6+Lkt_Construct_Scores!$B7*Lkt_Construct_Scores!O7)/(O9)</f>
        <v>3.6527777777777777</v>
      </c>
      <c r="P24" s="48">
        <f>(Lkt_Construct_Scores!$B3*Lkt_Construct_Scores!P3+Lkt_Construct_Scores!$B4*Lkt_Construct_Scores!P4+Lkt_Construct_Scores!$B5*Lkt_Construct_Scores!P5+Lkt_Construct_Scores!$B6*Lkt_Construct_Scores!P6+Lkt_Construct_Scores!$B7*Lkt_Construct_Scores!P7)/(P9)</f>
        <v>4.0277777777777777</v>
      </c>
      <c r="Q24" s="48">
        <f>(Lkt_Construct_Scores!$B3*Lkt_Construct_Scores!Q3+Lkt_Construct_Scores!$B4*Lkt_Construct_Scores!Q4+Lkt_Construct_Scores!$B5*Lkt_Construct_Scores!Q5+Lkt_Construct_Scores!$B6*Lkt_Construct_Scores!Q6+Lkt_Construct_Scores!$B7*Lkt_Construct_Scores!Q7)/(Q9)</f>
        <v>2.8333333333333335</v>
      </c>
      <c r="R24" s="48">
        <f>(Lkt_Construct_Scores!$B3*Lkt_Construct_Scores!R3+Lkt_Construct_Scores!$B4*Lkt_Construct_Scores!R4+Lkt_Construct_Scores!$B5*Lkt_Construct_Scores!R5+Lkt_Construct_Scores!$B6*Lkt_Construct_Scores!R6+Lkt_Construct_Scores!$B7*Lkt_Construct_Scores!R7)/(R9)</f>
        <v>4.166666666666667</v>
      </c>
      <c r="S24" s="48">
        <f>(Lkt_Construct_Scores!$B3*Lkt_Construct_Scores!S3+Lkt_Construct_Scores!$B4*Lkt_Construct_Scores!S4+Lkt_Construct_Scores!$B5*Lkt_Construct_Scores!S5+Lkt_Construct_Scores!$B6*Lkt_Construct_Scores!S6+Lkt_Construct_Scores!$B7*Lkt_Construct_Scores!S7)/(S9)</f>
        <v>4.3194444444444446</v>
      </c>
      <c r="T24" s="48">
        <f>(Lkt_Construct_Scores!$B3*Lkt_Construct_Scores!T3+Lkt_Construct_Scores!$B4*Lkt_Construct_Scores!T4+Lkt_Construct_Scores!$B5*Lkt_Construct_Scores!T5+Lkt_Construct_Scores!$B6*Lkt_Construct_Scores!T6+Lkt_Construct_Scores!$B7*Lkt_Construct_Scores!T7)/(T9)</f>
        <v>3.875</v>
      </c>
    </row>
    <row r="25" spans="1:25" ht="15" thickBot="1" x14ac:dyDescent="0.35">
      <c r="A25" s="55" t="s">
        <v>105</v>
      </c>
      <c r="B25" s="55"/>
      <c r="C25">
        <f>MEDIAN(Table5[11])</f>
        <v>4</v>
      </c>
      <c r="D25">
        <f>MEDIAN(Table5[12])</f>
        <v>4</v>
      </c>
      <c r="E25">
        <f>MEDIAN(Table5[13])</f>
        <v>4</v>
      </c>
      <c r="F25">
        <f>MEDIAN(Table5[14])</f>
        <v>4</v>
      </c>
      <c r="G25">
        <f>MEDIAN(Table5[15])</f>
        <v>4</v>
      </c>
      <c r="H25">
        <f>MEDIAN(Table5[16])</f>
        <v>4</v>
      </c>
      <c r="I25" s="50">
        <f>MEDIAN(Table5[17])</f>
        <v>5</v>
      </c>
      <c r="J25" s="50">
        <f>MEDIAN(Table5[18])</f>
        <v>3</v>
      </c>
      <c r="K25">
        <f>MEDIAN(Table5[19])</f>
        <v>4</v>
      </c>
      <c r="L25" s="50">
        <f>MEDIAN(Table5[20])</f>
        <v>3</v>
      </c>
      <c r="M25" s="50">
        <f>MEDIAN(Table5[21])</f>
        <v>3</v>
      </c>
      <c r="N25" s="50">
        <f>MEDIAN(Table5[22])</f>
        <v>3</v>
      </c>
      <c r="O25">
        <f>MEDIAN(Table5[23])</f>
        <v>4</v>
      </c>
      <c r="P25">
        <f>MEDIAN(Table5[24])</f>
        <v>4</v>
      </c>
      <c r="Q25" s="50">
        <f>MEDIAN(Table5[25])</f>
        <v>3</v>
      </c>
      <c r="R25">
        <f>MEDIAN(Table5[26])</f>
        <v>4</v>
      </c>
      <c r="S25">
        <f>MEDIAN(Table5[27])</f>
        <v>4</v>
      </c>
      <c r="T25">
        <f>MEDIAN(Table5[28])</f>
        <v>4</v>
      </c>
    </row>
    <row r="26" spans="1:25" ht="15" thickBot="1" x14ac:dyDescent="0.35">
      <c r="A26" s="55" t="s">
        <v>150</v>
      </c>
      <c r="B26" s="55"/>
      <c r="C26">
        <f>_xlfn.MODE.SNGL(Table5[11])</f>
        <v>4</v>
      </c>
      <c r="D26">
        <f>_xlfn.MODE.SNGL(Table5[12])</f>
        <v>4</v>
      </c>
      <c r="E26">
        <f>_xlfn.MODE.SNGL(Table5[13])</f>
        <v>4</v>
      </c>
      <c r="F26">
        <f>_xlfn.MODE.SNGL(Table5[14])</f>
        <v>4</v>
      </c>
      <c r="G26">
        <f>_xlfn.MODE.SNGL(Table5[15])</f>
        <v>3</v>
      </c>
      <c r="H26">
        <f>_xlfn.MODE.SNGL(Table5[16])</f>
        <v>4</v>
      </c>
      <c r="I26" s="50">
        <f>_xlfn.MODE.SNGL(Table5[17])</f>
        <v>5</v>
      </c>
      <c r="J26">
        <f>_xlfn.MODE.SNGL(Table5[18])</f>
        <v>4</v>
      </c>
      <c r="K26">
        <f>_xlfn.MODE.SNGL(Table5[19])</f>
        <v>4</v>
      </c>
      <c r="L26">
        <f>_xlfn.MODE.SNGL(Table5[20])</f>
        <v>3</v>
      </c>
      <c r="M26">
        <f>_xlfn.MODE.SNGL(Table5[21])</f>
        <v>3</v>
      </c>
      <c r="N26">
        <f>_xlfn.MODE.SNGL(Table5[22])</f>
        <v>3</v>
      </c>
      <c r="O26">
        <f>_xlfn.MODE.SNGL(Table5[23])</f>
        <v>4</v>
      </c>
      <c r="P26">
        <f>_xlfn.MODE.SNGL(Table5[24])</f>
        <v>4</v>
      </c>
      <c r="Q26" s="50">
        <f>_xlfn.MODE.SNGL(Table5[25])</f>
        <v>2</v>
      </c>
      <c r="R26">
        <f>_xlfn.MODE.SNGL(Table5[26])</f>
        <v>4</v>
      </c>
      <c r="S26">
        <f>_xlfn.MODE.SNGL(Table5[27])</f>
        <v>4</v>
      </c>
      <c r="T26">
        <f>_xlfn.MODE.SNGL(Table5[28])</f>
        <v>4</v>
      </c>
    </row>
    <row r="27" spans="1:25" ht="15" thickBot="1" x14ac:dyDescent="0.35">
      <c r="A27" s="55" t="s">
        <v>145</v>
      </c>
      <c r="B27" s="55"/>
      <c r="C27">
        <f>_xlfn.STDEV.S(Table5[11])</f>
        <v>0.91885142973265888</v>
      </c>
      <c r="D27">
        <f>_xlfn.STDEV.S(Table5[12])</f>
        <v>0.62235355197987885</v>
      </c>
      <c r="E27">
        <f>_xlfn.STDEV.S(Table5[13])</f>
        <v>0.70197017623650382</v>
      </c>
      <c r="F27">
        <f>_xlfn.STDEV.S(Table5[14])</f>
        <v>0.80052799477753134</v>
      </c>
      <c r="G27">
        <f>_xlfn.STDEV.S(Table5[15])</f>
        <v>0.81637678097389699</v>
      </c>
      <c r="H27">
        <f>_xlfn.STDEV.S(Table5[16])</f>
        <v>0.92932994523196744</v>
      </c>
      <c r="I27">
        <f>_xlfn.STDEV.S(Table5[17])</f>
        <v>0.68974150881528529</v>
      </c>
      <c r="J27" s="50">
        <f>_xlfn.STDEV.S(Table5[18])</f>
        <v>1.1894320107088474</v>
      </c>
      <c r="K27">
        <f>_xlfn.STDEV.S(Table5[19])</f>
        <v>1.0052177757381526</v>
      </c>
      <c r="L27">
        <f>_xlfn.STDEV.S(Table5[20])</f>
        <v>0.99204583038157301</v>
      </c>
      <c r="M27">
        <f>_xlfn.STDEV.S(Table5[21])</f>
        <v>1.0636069673087274</v>
      </c>
      <c r="N27">
        <f>_xlfn.STDEV.S(Table5[22])</f>
        <v>1.0435546271187282</v>
      </c>
      <c r="O27">
        <f>_xlfn.STDEV.S(Table5[23])</f>
        <v>1.1402955167037667</v>
      </c>
      <c r="P27">
        <f>_xlfn.STDEV.S(Table5[24])</f>
        <v>0.8217504885393796</v>
      </c>
      <c r="Q27">
        <f>_xlfn.STDEV.S(Table5[25])</f>
        <v>1.1748539016153647</v>
      </c>
      <c r="R27">
        <f>_xlfn.STDEV.S(Table5[26])</f>
        <v>0.69200667586130971</v>
      </c>
      <c r="S27" s="50">
        <f>_xlfn.STDEV.S(Table5[27])</f>
        <v>0.60108795468257092</v>
      </c>
      <c r="T27">
        <f>_xlfn.STDEV.S(Table5[28])</f>
        <v>0.82115514651488808</v>
      </c>
    </row>
    <row r="28" spans="1:25" ht="15" thickBot="1" x14ac:dyDescent="0.35">
      <c r="A28" s="55" t="s">
        <v>146</v>
      </c>
      <c r="B28" s="55"/>
      <c r="C28">
        <f>_xlfn.VAR.S(Table5[11])</f>
        <v>0.84428794992175127</v>
      </c>
      <c r="D28">
        <f>_xlfn.VAR.S(Table5[12])</f>
        <v>0.38732394366197181</v>
      </c>
      <c r="E28">
        <f>_xlfn.VAR.S(Table5[13])</f>
        <v>0.49276212832550825</v>
      </c>
      <c r="F28">
        <f>_xlfn.VAR.S(Table5[14])</f>
        <v>0.64084507042253525</v>
      </c>
      <c r="G28">
        <f>_xlfn.VAR.S(Table5[15])</f>
        <v>0.66647104851330219</v>
      </c>
      <c r="H28">
        <f>_xlfn.VAR.S(Table5[16])</f>
        <v>0.86365414710485156</v>
      </c>
      <c r="I28">
        <f>_xlfn.VAR.S(Table5[17])</f>
        <v>0.47574334898278631</v>
      </c>
      <c r="J28" s="50">
        <f>_xlfn.VAR.S(Table5[18])</f>
        <v>1.4147485080988915</v>
      </c>
      <c r="K28">
        <f>_xlfn.VAR.S(Table5[19])</f>
        <v>1.010462776659959</v>
      </c>
      <c r="L28">
        <f>_xlfn.VAR.S(Table5[20])</f>
        <v>0.98415492957746475</v>
      </c>
      <c r="M28">
        <f>_xlfn.VAR.S(Table5[21])</f>
        <v>1.1312597809076683</v>
      </c>
      <c r="N28">
        <f>_xlfn.VAR.S(Table5[22])</f>
        <v>1.0890062597809078</v>
      </c>
      <c r="O28">
        <f>_xlfn.VAR.S(Table5[23])</f>
        <v>1.3002738654147106</v>
      </c>
      <c r="P28">
        <f>_xlfn.VAR.S(Table5[24])</f>
        <v>0.67527386541470902</v>
      </c>
      <c r="Q28">
        <f>_xlfn.VAR.S(Table5[25])</f>
        <v>1.380281690140845</v>
      </c>
      <c r="R28">
        <f>_xlfn.VAR.S(Table5[26])</f>
        <v>0.47887323943661969</v>
      </c>
      <c r="S28" s="50">
        <f>_xlfn.VAR.S(Table5[27])</f>
        <v>0.36130672926447643</v>
      </c>
      <c r="T28">
        <f>_xlfn.VAR.S(Table5[28])</f>
        <v>0.67429577464788737</v>
      </c>
    </row>
    <row r="29" spans="1:25" ht="15" thickBot="1" x14ac:dyDescent="0.35">
      <c r="A29" s="55" t="s">
        <v>151</v>
      </c>
      <c r="B29" s="55"/>
      <c r="C29" s="51">
        <f>(C27/C24)</f>
        <v>0.22812863083017737</v>
      </c>
      <c r="D29" s="52">
        <f t="shared" ref="D29:S29" si="7">(D27/D24)</f>
        <v>0.14091023818412352</v>
      </c>
      <c r="E29" s="51">
        <f t="shared" si="7"/>
        <v>0.16571099242304355</v>
      </c>
      <c r="F29" s="51">
        <f t="shared" si="7"/>
        <v>0.21347413194067502</v>
      </c>
      <c r="G29" s="51">
        <f t="shared" si="7"/>
        <v>0.2269464410429366</v>
      </c>
      <c r="H29" s="51">
        <f t="shared" si="7"/>
        <v>0.25834654848147359</v>
      </c>
      <c r="I29" s="51">
        <f t="shared" si="7"/>
        <v>0.15519183948343918</v>
      </c>
      <c r="J29" s="51">
        <f t="shared" si="7"/>
        <v>0.3615454129467422</v>
      </c>
      <c r="K29" s="51">
        <f t="shared" si="7"/>
        <v>0.27770607812221337</v>
      </c>
      <c r="L29" s="51">
        <f t="shared" si="7"/>
        <v>0.35535970043519033</v>
      </c>
      <c r="M29" s="51">
        <f t="shared" si="7"/>
        <v>0.36641005572358076</v>
      </c>
      <c r="N29" s="51">
        <f t="shared" si="7"/>
        <v>0.36651674708560206</v>
      </c>
      <c r="O29" s="51">
        <f t="shared" si="7"/>
        <v>0.31217215666414905</v>
      </c>
      <c r="P29" s="51">
        <f t="shared" si="7"/>
        <v>0.20402081094770805</v>
      </c>
      <c r="Q29" s="52">
        <f t="shared" si="7"/>
        <v>0.41465431821718751</v>
      </c>
      <c r="R29" s="51">
        <f t="shared" si="7"/>
        <v>0.16608160220671431</v>
      </c>
      <c r="S29" s="51">
        <f t="shared" si="7"/>
        <v>0.13915862616445371</v>
      </c>
      <c r="T29" s="51">
        <f>(T27/T24)</f>
        <v>0.21191100555222919</v>
      </c>
    </row>
    <row r="77" spans="3:9" x14ac:dyDescent="0.3">
      <c r="C77" t="s">
        <v>102</v>
      </c>
    </row>
    <row r="78" spans="3:9" x14ac:dyDescent="0.3">
      <c r="D78" t="s">
        <v>103</v>
      </c>
      <c r="E78" t="s">
        <v>104</v>
      </c>
      <c r="F78" t="s">
        <v>105</v>
      </c>
      <c r="G78" t="s">
        <v>106</v>
      </c>
      <c r="H78" t="s">
        <v>107</v>
      </c>
      <c r="I78" t="s">
        <v>108</v>
      </c>
    </row>
    <row r="79" spans="3:9" x14ac:dyDescent="0.3">
      <c r="C79" t="s">
        <v>84</v>
      </c>
      <c r="D79">
        <f>COUNTA(K3:K75)</f>
        <v>23</v>
      </c>
      <c r="E79">
        <f>AVERAGE(K3:K75)</f>
        <v>11.545655247018974</v>
      </c>
      <c r="F79">
        <f>MEDIAN(K3:K75)</f>
        <v>1.0078402761990559</v>
      </c>
      <c r="G79" t="e">
        <f ca="1">_xludf.STDEV.S(K3:K75)</f>
        <v>#NAME?</v>
      </c>
      <c r="H79" t="e">
        <f ca="1">_xludf.QUARTILE.INC(K3:K75,1)</f>
        <v>#NAME?</v>
      </c>
      <c r="I79" t="e">
        <f ca="1">_xludf.QUARTILE.INC(K3:K75,3)</f>
        <v>#NAME?</v>
      </c>
    </row>
    <row r="80" spans="3:9" x14ac:dyDescent="0.3">
      <c r="C80" t="s">
        <v>109</v>
      </c>
      <c r="D80">
        <f>COUNTA(L3:L75)</f>
        <v>23</v>
      </c>
      <c r="E80">
        <f>AVERAGE(L3:L75)</f>
        <v>12.059117217213734</v>
      </c>
      <c r="F80">
        <f>MEDIAN(L3:L75)</f>
        <v>2.7916666666666665</v>
      </c>
      <c r="G80" t="e">
        <f ca="1">_xludf.STDEV.S(L3:L75)</f>
        <v>#NAME?</v>
      </c>
      <c r="H80" t="e">
        <f ca="1">_xludf.QUARTILE.INC(L3:L75,1)</f>
        <v>#NAME?</v>
      </c>
      <c r="I80" t="e">
        <f ca="1">_xludf.QUARTILE.INC(L3:L75,3)</f>
        <v>#NAME?</v>
      </c>
    </row>
    <row r="81" spans="3:9" x14ac:dyDescent="0.3">
      <c r="C81" t="s">
        <v>110</v>
      </c>
      <c r="D81">
        <f>COUNTA(M3:M75)</f>
        <v>23</v>
      </c>
      <c r="E81">
        <f>AVERAGE(M3:M75)</f>
        <v>12.077055504300931</v>
      </c>
      <c r="F81">
        <f>MEDIAN(M3:M75)</f>
        <v>2.9027777777777777</v>
      </c>
      <c r="G81" t="e">
        <f ca="1">_xludf.STDEV.S(M3:M75)</f>
        <v>#NAME?</v>
      </c>
      <c r="H81" t="e">
        <f ca="1">_xludf.QUARTILE.INC(M3:M75,1)</f>
        <v>#NAME?</v>
      </c>
      <c r="I81" t="e">
        <f ca="1">_xludf.QUARTILE.INC(M3:M75,3)</f>
        <v>#NAME?</v>
      </c>
    </row>
    <row r="82" spans="3:9" x14ac:dyDescent="0.3">
      <c r="C82" t="s">
        <v>111</v>
      </c>
      <c r="D82">
        <f>COUNTA(N3:N75)</f>
        <v>23</v>
      </c>
      <c r="E82">
        <f>AVERAGE(N3:N75)</f>
        <v>12.070857887168815</v>
      </c>
      <c r="F82">
        <f>MEDIAN(N3:N75)</f>
        <v>2.8472222222222223</v>
      </c>
      <c r="G82" t="e">
        <f ca="1">_xludf.STDEV.S(N3:N75)</f>
        <v>#NAME?</v>
      </c>
      <c r="H82" t="e">
        <f ca="1">_xludf.QUARTILE.INC(N3:N75,1)</f>
        <v>#NAME?</v>
      </c>
      <c r="I82" t="e">
        <f ca="1">_xludf.QUARTILE.INC(N3:N75,3)</f>
        <v>#NAME?</v>
      </c>
    </row>
    <row r="83" spans="3:9" x14ac:dyDescent="0.3">
      <c r="C83" t="s">
        <v>112</v>
      </c>
      <c r="D83">
        <f>COUNTA(O3:O75)</f>
        <v>23</v>
      </c>
      <c r="E83">
        <f>AVERAGE(O3:O75)</f>
        <v>12.231869437713705</v>
      </c>
      <c r="F83">
        <f>MEDIAN(O3:O75)</f>
        <v>2</v>
      </c>
      <c r="G83" t="e">
        <f ca="1">_xludf.STDEV.S(O3:O75)</f>
        <v>#NAME?</v>
      </c>
      <c r="H83" t="e">
        <f ca="1">_xludf.QUARTILE.INC(O3:O75,1)</f>
        <v>#NAME?</v>
      </c>
      <c r="I83" t="e">
        <f ca="1">_xludf.QUARTILE.INC(O3:O75,3)</f>
        <v>#NAME?</v>
      </c>
    </row>
    <row r="84" spans="3:9" x14ac:dyDescent="0.3">
      <c r="C84" t="s">
        <v>113</v>
      </c>
      <c r="D84">
        <f>COUNTA(P3:P75)</f>
        <v>23</v>
      </c>
      <c r="E84">
        <f>AVERAGE(P3:P75)</f>
        <v>12.196253839088397</v>
      </c>
      <c r="F84">
        <f>MEDIAN(P3:P75)</f>
        <v>1</v>
      </c>
      <c r="G84" t="e">
        <f ca="1">_xludf.STDEV.S(P3:P75)</f>
        <v>#NAME?</v>
      </c>
      <c r="H84" t="e">
        <f ca="1">_xludf.QUARTILE.INC(P3:P75,1)</f>
        <v>#NAME?</v>
      </c>
      <c r="I84" t="e">
        <f ca="1">_xludf.QUARTILE.INC(P3:P75,3)</f>
        <v>#NAME?</v>
      </c>
    </row>
    <row r="85" spans="3:9" x14ac:dyDescent="0.3">
      <c r="C85" t="s">
        <v>114</v>
      </c>
      <c r="D85">
        <f>COUNTA(Q3:Q75)</f>
        <v>23</v>
      </c>
      <c r="E85">
        <f>AVERAGE(Q3:Q75)</f>
        <v>12.042269644384566</v>
      </c>
      <c r="F85">
        <f>MEDIAN(Q3:Q75)</f>
        <v>2</v>
      </c>
      <c r="G85" t="e">
        <f ca="1">_xludf.STDEV.S(Q3:Q75)</f>
        <v>#NAME?</v>
      </c>
      <c r="H85" t="e">
        <f ca="1">_xludf.QUARTILE.INC(Q3:Q75,1)</f>
        <v>#NAME?</v>
      </c>
      <c r="I85" t="e">
        <f ca="1">_xludf.QUARTILE.INC(Q3:Q75,3)</f>
        <v>#NAME?</v>
      </c>
    </row>
    <row r="86" spans="3:9" x14ac:dyDescent="0.3">
      <c r="C86" t="s">
        <v>115</v>
      </c>
      <c r="D86">
        <f>COUNTA(R3:R75)</f>
        <v>23</v>
      </c>
      <c r="E86">
        <f>AVERAGE(R3:R75)</f>
        <v>12.184401483377435</v>
      </c>
      <c r="F86">
        <f>MEDIAN(R3:R75)</f>
        <v>0.69200667586130971</v>
      </c>
      <c r="G86" t="e">
        <f ca="1">_xludf.STDEV.S(R3:R75)</f>
        <v>#NAME?</v>
      </c>
      <c r="H86" t="e">
        <f ca="1">_xludf.QUARTILE.INC(R3:R75,1)</f>
        <v>#NAME?</v>
      </c>
      <c r="I86" t="e">
        <f ca="1">_xludf.QUARTILE.INC(R3:R75,3)</f>
        <v>#NAME?</v>
      </c>
    </row>
  </sheetData>
  <conditionalFormatting sqref="C24:T2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num" val="1"/>
        <cfvo type="num" val="5"/>
        <color rgb="FFEB1313"/>
        <color rgb="FF00B050"/>
      </colorScale>
    </cfRule>
  </conditionalFormatting>
  <conditionalFormatting sqref="C25:T2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6:T2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:T2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8:T2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9:T2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drawing r:id="rId1"/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44"/>
  <sheetViews>
    <sheetView topLeftCell="A12" zoomScale="70" zoomScaleNormal="70" workbookViewId="0">
      <selection activeCell="H20" sqref="A20:H20"/>
    </sheetView>
  </sheetViews>
  <sheetFormatPr defaultRowHeight="14.4" x14ac:dyDescent="0.3"/>
  <cols>
    <col min="1" max="1" width="25.33203125" bestFit="1" customWidth="1"/>
    <col min="2" max="2" width="22.21875" bestFit="1" customWidth="1"/>
    <col min="3" max="4" width="25.109375" bestFit="1" customWidth="1"/>
    <col min="5" max="5" width="40.109375" bestFit="1" customWidth="1"/>
    <col min="6" max="6" width="22.77734375" bestFit="1" customWidth="1"/>
    <col min="7" max="7" width="24.5546875" bestFit="1" customWidth="1"/>
    <col min="8" max="8" width="40.109375" bestFit="1" customWidth="1"/>
    <col min="9" max="10" width="20" bestFit="1" customWidth="1"/>
  </cols>
  <sheetData>
    <row r="1" spans="1:8" x14ac:dyDescent="0.3">
      <c r="A1" t="s">
        <v>142</v>
      </c>
    </row>
    <row r="2" spans="1:8" x14ac:dyDescent="0.3">
      <c r="A2" s="24" t="s">
        <v>155</v>
      </c>
      <c r="B2" s="24" t="s">
        <v>156</v>
      </c>
      <c r="C2" s="58" t="s">
        <v>153</v>
      </c>
      <c r="D2" t="s">
        <v>154</v>
      </c>
    </row>
    <row r="3" spans="1:8" x14ac:dyDescent="0.3">
      <c r="A3" s="59" t="s">
        <v>81</v>
      </c>
      <c r="B3" s="56" t="s">
        <v>55</v>
      </c>
      <c r="C3" s="6">
        <f>COUNTIF(Table5[1/2],A3)</f>
        <v>1</v>
      </c>
      <c r="D3" s="7">
        <f>COUNTIF(Table5[2/2],B3)</f>
        <v>5</v>
      </c>
    </row>
    <row r="4" spans="1:8" x14ac:dyDescent="0.3">
      <c r="A4" s="60" t="s">
        <v>69</v>
      </c>
      <c r="B4" s="57" t="s">
        <v>47</v>
      </c>
      <c r="C4" s="4">
        <f>COUNTIF(Table5[1/2],A4)</f>
        <v>7</v>
      </c>
      <c r="D4" s="5">
        <f>COUNTIF(Table5[2/2],B4)</f>
        <v>23</v>
      </c>
    </row>
    <row r="5" spans="1:8" x14ac:dyDescent="0.3">
      <c r="A5" s="59" t="s">
        <v>46</v>
      </c>
      <c r="B5" s="56" t="s">
        <v>42</v>
      </c>
      <c r="C5" s="6">
        <f>COUNTIF(Table5[1/2],A5)</f>
        <v>25</v>
      </c>
      <c r="D5" s="7">
        <f>COUNTIF(Table5[2/2],B5)</f>
        <v>13</v>
      </c>
    </row>
    <row r="6" spans="1:8" x14ac:dyDescent="0.3">
      <c r="A6" s="60" t="s">
        <v>41</v>
      </c>
      <c r="B6" s="57" t="s">
        <v>66</v>
      </c>
      <c r="C6" s="4">
        <f>COUNTIF(Table5[1/2],A6)</f>
        <v>15</v>
      </c>
      <c r="D6" s="5">
        <f>COUNTIF(Table5[2/2],B6)</f>
        <v>19</v>
      </c>
    </row>
    <row r="7" spans="1:8" x14ac:dyDescent="0.3">
      <c r="A7" s="59" t="s">
        <v>54</v>
      </c>
      <c r="B7" s="7" t="s">
        <v>139</v>
      </c>
      <c r="C7" s="6">
        <f>COUNTIF(Table5[1/2],A7)</f>
        <v>11</v>
      </c>
      <c r="D7" s="7" t="s">
        <v>139</v>
      </c>
    </row>
    <row r="8" spans="1:8" x14ac:dyDescent="0.3">
      <c r="A8" s="60" t="s">
        <v>118</v>
      </c>
      <c r="B8" s="57" t="s">
        <v>118</v>
      </c>
      <c r="C8" s="4">
        <f>COUNTIF(Table5[1/2],A8)</f>
        <v>13</v>
      </c>
      <c r="D8" s="5">
        <f>COUNTIF(Table5[2/2],B8)</f>
        <v>12</v>
      </c>
    </row>
    <row r="9" spans="1:8" x14ac:dyDescent="0.3">
      <c r="A9" s="35" t="s">
        <v>157</v>
      </c>
      <c r="B9" s="35"/>
      <c r="C9" s="36">
        <f>SUM(C3:C7)</f>
        <v>59</v>
      </c>
      <c r="D9" s="36">
        <f>SUM(D3:D7)</f>
        <v>60</v>
      </c>
    </row>
    <row r="10" spans="1:8" ht="15.75" customHeight="1" x14ac:dyDescent="0.3">
      <c r="A10" s="35" t="s">
        <v>141</v>
      </c>
      <c r="B10" s="35"/>
      <c r="C10" s="36">
        <f>SUM(C3:C8)</f>
        <v>72</v>
      </c>
      <c r="D10" s="36">
        <f>SUM(D3:D8)</f>
        <v>72</v>
      </c>
    </row>
    <row r="12" spans="1:8" x14ac:dyDescent="0.3">
      <c r="A12" t="s">
        <v>159</v>
      </c>
    </row>
    <row r="13" spans="1:8" x14ac:dyDescent="0.3">
      <c r="A13" s="24" t="s">
        <v>155</v>
      </c>
      <c r="B13" s="24" t="s">
        <v>156</v>
      </c>
      <c r="C13" s="58" t="s">
        <v>153</v>
      </c>
      <c r="D13" t="s">
        <v>154</v>
      </c>
      <c r="E13" s="24" t="s">
        <v>155</v>
      </c>
      <c r="F13" s="24" t="s">
        <v>156</v>
      </c>
      <c r="G13" s="58" t="s">
        <v>153</v>
      </c>
      <c r="H13" t="s">
        <v>154</v>
      </c>
    </row>
    <row r="14" spans="1:8" x14ac:dyDescent="0.3">
      <c r="A14" s="59" t="s">
        <v>81</v>
      </c>
      <c r="B14" s="56" t="s">
        <v>55</v>
      </c>
      <c r="C14" s="61">
        <f t="shared" ref="C14:D18" si="0">C3/C$9</f>
        <v>1.6949152542372881E-2</v>
      </c>
      <c r="D14" s="61">
        <f t="shared" si="0"/>
        <v>8.3333333333333329E-2</v>
      </c>
      <c r="E14" s="59" t="s">
        <v>81</v>
      </c>
      <c r="F14" s="56" t="s">
        <v>55</v>
      </c>
      <c r="G14" s="61">
        <f t="shared" ref="G14:H17" si="1">C3/C$10</f>
        <v>1.3888888888888888E-2</v>
      </c>
      <c r="H14" s="61">
        <f t="shared" si="1"/>
        <v>6.9444444444444448E-2</v>
      </c>
    </row>
    <row r="15" spans="1:8" x14ac:dyDescent="0.3">
      <c r="A15" s="60" t="s">
        <v>69</v>
      </c>
      <c r="B15" s="57" t="s">
        <v>47</v>
      </c>
      <c r="C15" s="62">
        <f t="shared" si="0"/>
        <v>0.11864406779661017</v>
      </c>
      <c r="D15" s="62">
        <f t="shared" si="0"/>
        <v>0.38333333333333336</v>
      </c>
      <c r="E15" s="60" t="s">
        <v>69</v>
      </c>
      <c r="F15" s="57" t="s">
        <v>47</v>
      </c>
      <c r="G15" s="62">
        <f t="shared" si="1"/>
        <v>9.7222222222222224E-2</v>
      </c>
      <c r="H15" s="62">
        <f t="shared" si="1"/>
        <v>0.31944444444444442</v>
      </c>
    </row>
    <row r="16" spans="1:8" x14ac:dyDescent="0.3">
      <c r="A16" s="59" t="s">
        <v>46</v>
      </c>
      <c r="B16" s="56" t="s">
        <v>42</v>
      </c>
      <c r="C16" s="61">
        <f t="shared" si="0"/>
        <v>0.42372881355932202</v>
      </c>
      <c r="D16" s="61">
        <f t="shared" si="0"/>
        <v>0.21666666666666667</v>
      </c>
      <c r="E16" s="59" t="s">
        <v>46</v>
      </c>
      <c r="F16" s="56" t="s">
        <v>42</v>
      </c>
      <c r="G16" s="61">
        <f t="shared" si="1"/>
        <v>0.34722222222222221</v>
      </c>
      <c r="H16" s="61">
        <f t="shared" si="1"/>
        <v>0.18055555555555555</v>
      </c>
    </row>
    <row r="17" spans="1:10" x14ac:dyDescent="0.3">
      <c r="A17" s="60" t="s">
        <v>41</v>
      </c>
      <c r="B17" s="57" t="s">
        <v>66</v>
      </c>
      <c r="C17" s="62">
        <f t="shared" si="0"/>
        <v>0.25423728813559321</v>
      </c>
      <c r="D17" s="62">
        <f t="shared" si="0"/>
        <v>0.31666666666666665</v>
      </c>
      <c r="E17" s="60" t="s">
        <v>41</v>
      </c>
      <c r="F17" s="57" t="s">
        <v>66</v>
      </c>
      <c r="G17" s="62">
        <f t="shared" si="1"/>
        <v>0.20833333333333334</v>
      </c>
      <c r="H17" s="62">
        <f t="shared" si="1"/>
        <v>0.2638888888888889</v>
      </c>
    </row>
    <row r="18" spans="1:10" x14ac:dyDescent="0.3">
      <c r="A18" s="59" t="s">
        <v>54</v>
      </c>
      <c r="B18" s="7" t="s">
        <v>139</v>
      </c>
      <c r="C18" s="61">
        <f t="shared" si="0"/>
        <v>0.1864406779661017</v>
      </c>
      <c r="D18" s="61" t="s">
        <v>139</v>
      </c>
      <c r="E18" s="59" t="s">
        <v>54</v>
      </c>
      <c r="F18" s="7" t="s">
        <v>139</v>
      </c>
      <c r="G18" s="61">
        <f>C7/C$10</f>
        <v>0.15277777777777779</v>
      </c>
      <c r="H18" s="61" t="s">
        <v>139</v>
      </c>
    </row>
    <row r="19" spans="1:10" ht="15" thickBot="1" x14ac:dyDescent="0.35">
      <c r="A19" s="113" t="s">
        <v>118</v>
      </c>
      <c r="B19" s="114" t="s">
        <v>118</v>
      </c>
      <c r="C19" s="115" t="s">
        <v>158</v>
      </c>
      <c r="D19" s="115" t="s">
        <v>158</v>
      </c>
      <c r="E19" s="113" t="s">
        <v>118</v>
      </c>
      <c r="F19" s="114" t="s">
        <v>118</v>
      </c>
      <c r="G19" s="115">
        <f>C8/C$10</f>
        <v>0.18055555555555555</v>
      </c>
      <c r="H19" s="115">
        <f>D8/D$10</f>
        <v>0.16666666666666666</v>
      </c>
    </row>
    <row r="20" spans="1:10" ht="15" thickBot="1" x14ac:dyDescent="0.35">
      <c r="A20" s="116" t="s">
        <v>157</v>
      </c>
      <c r="B20" s="117"/>
      <c r="C20" s="118">
        <f>SUM(C14:C18)</f>
        <v>1</v>
      </c>
      <c r="D20" s="118">
        <f>SUM(D14:D18)</f>
        <v>1</v>
      </c>
      <c r="E20" s="117" t="s">
        <v>157</v>
      </c>
      <c r="F20" s="117"/>
      <c r="G20" s="118">
        <f>SUM(G14:G18)</f>
        <v>0.81944444444444442</v>
      </c>
      <c r="H20" s="119">
        <f>SUM(H14:H18)</f>
        <v>0.83333333333333326</v>
      </c>
    </row>
    <row r="22" spans="1:10" ht="15" thickBot="1" x14ac:dyDescent="0.35">
      <c r="A22" t="s">
        <v>174</v>
      </c>
    </row>
    <row r="23" spans="1:10" ht="15" thickBot="1" x14ac:dyDescent="0.35">
      <c r="A23" s="83" t="s">
        <v>155</v>
      </c>
      <c r="B23" s="86" t="s">
        <v>156</v>
      </c>
      <c r="C23" s="83" t="s">
        <v>169</v>
      </c>
      <c r="D23" s="84" t="s">
        <v>168</v>
      </c>
      <c r="E23" s="69" t="s">
        <v>172</v>
      </c>
      <c r="F23" s="83" t="s">
        <v>167</v>
      </c>
      <c r="G23" s="84" t="s">
        <v>166</v>
      </c>
      <c r="H23" s="69" t="s">
        <v>164</v>
      </c>
      <c r="I23" s="84" t="s">
        <v>170</v>
      </c>
      <c r="J23" s="85" t="s">
        <v>171</v>
      </c>
    </row>
    <row r="24" spans="1:10" ht="15" thickTop="1" x14ac:dyDescent="0.3">
      <c r="A24" s="80" t="s">
        <v>81</v>
      </c>
      <c r="B24" s="56" t="s">
        <v>55</v>
      </c>
      <c r="C24" s="70">
        <v>0</v>
      </c>
      <c r="D24" s="7">
        <v>1</v>
      </c>
      <c r="E24" s="82">
        <f>C25-D24</f>
        <v>0</v>
      </c>
      <c r="F24" s="70">
        <v>0</v>
      </c>
      <c r="G24" s="67">
        <v>1</v>
      </c>
      <c r="H24" s="82">
        <f>F25-G24</f>
        <v>1</v>
      </c>
      <c r="I24" s="101">
        <f>AVERAGE(C24:D24)</f>
        <v>0.5</v>
      </c>
      <c r="J24" s="82">
        <f>AVERAGE(F24:G24)</f>
        <v>0.5</v>
      </c>
    </row>
    <row r="25" spans="1:10" x14ac:dyDescent="0.3">
      <c r="A25" s="81" t="s">
        <v>69</v>
      </c>
      <c r="B25" s="57" t="s">
        <v>47</v>
      </c>
      <c r="C25" s="72">
        <v>1</v>
      </c>
      <c r="D25" s="67">
        <v>2</v>
      </c>
      <c r="E25" s="87">
        <f t="shared" ref="E25:E27" si="2">C26-D25</f>
        <v>1</v>
      </c>
      <c r="F25" s="73">
        <v>2</v>
      </c>
      <c r="G25" s="79">
        <v>3</v>
      </c>
      <c r="H25" s="87">
        <f t="shared" ref="H25:H26" si="3">F26-G25</f>
        <v>1</v>
      </c>
      <c r="I25" s="102">
        <f t="shared" ref="I25:I28" si="4">AVERAGE(C25:D25)</f>
        <v>1.5</v>
      </c>
      <c r="J25" s="87">
        <f t="shared" ref="J25:J27" si="5">AVERAGE(F25:G25)</f>
        <v>2.5</v>
      </c>
    </row>
    <row r="26" spans="1:10" x14ac:dyDescent="0.3">
      <c r="A26" s="80" t="s">
        <v>46</v>
      </c>
      <c r="B26" s="56" t="s">
        <v>42</v>
      </c>
      <c r="C26" s="73">
        <v>3</v>
      </c>
      <c r="D26" s="79">
        <v>4</v>
      </c>
      <c r="E26" s="82">
        <f t="shared" si="2"/>
        <v>1</v>
      </c>
      <c r="F26" s="74">
        <v>4</v>
      </c>
      <c r="G26" s="7">
        <v>5</v>
      </c>
      <c r="H26" s="82">
        <f t="shared" si="3"/>
        <v>0</v>
      </c>
      <c r="I26" s="101">
        <f t="shared" si="4"/>
        <v>3.5</v>
      </c>
      <c r="J26" s="82">
        <f t="shared" si="5"/>
        <v>4.5</v>
      </c>
    </row>
    <row r="27" spans="1:10" x14ac:dyDescent="0.3">
      <c r="A27" s="81" t="s">
        <v>41</v>
      </c>
      <c r="B27" s="57" t="s">
        <v>66</v>
      </c>
      <c r="C27" s="74">
        <v>5</v>
      </c>
      <c r="D27" s="5">
        <v>6</v>
      </c>
      <c r="E27" s="87">
        <f t="shared" si="2"/>
        <v>0</v>
      </c>
      <c r="F27" s="72">
        <v>5</v>
      </c>
      <c r="G27" s="5">
        <v>6</v>
      </c>
      <c r="H27" s="87" t="s">
        <v>139</v>
      </c>
      <c r="I27" s="102">
        <f t="shared" si="4"/>
        <v>5.5</v>
      </c>
      <c r="J27" s="5">
        <f t="shared" si="5"/>
        <v>5.5</v>
      </c>
    </row>
    <row r="28" spans="1:10" ht="15" thickBot="1" x14ac:dyDescent="0.35">
      <c r="A28" s="80" t="s">
        <v>54</v>
      </c>
      <c r="B28" s="7" t="s">
        <v>139</v>
      </c>
      <c r="C28" s="70">
        <v>6</v>
      </c>
      <c r="D28" s="7">
        <v>7</v>
      </c>
      <c r="E28" s="110" t="s">
        <v>139</v>
      </c>
      <c r="F28" s="103"/>
      <c r="G28" s="7"/>
      <c r="H28" s="110"/>
      <c r="I28" s="101">
        <f t="shared" si="4"/>
        <v>6.5</v>
      </c>
      <c r="J28" s="82" t="s">
        <v>139</v>
      </c>
    </row>
    <row r="29" spans="1:10" x14ac:dyDescent="0.3">
      <c r="A29" s="75"/>
      <c r="C29" s="75"/>
      <c r="E29" s="111" t="str">
        <f>"Total de anos não considerados = "&amp;ROUND(SUM(E24:E27)/D$28,2)*100&amp;"%"</f>
        <v>Total de anos não considerados = 29%</v>
      </c>
      <c r="F29" s="75"/>
      <c r="H29" s="111" t="str">
        <f>"Total de anos não considerados = "&amp;ROUND(SUM(H24:H26)/G$27,2)*100&amp;"%"</f>
        <v>Total de anos não considerados = 33%</v>
      </c>
      <c r="J29" s="71"/>
    </row>
    <row r="30" spans="1:10" ht="15" thickBot="1" x14ac:dyDescent="0.35">
      <c r="A30" s="76"/>
      <c r="B30" s="77"/>
      <c r="C30" s="76"/>
      <c r="D30" s="77"/>
      <c r="E30" s="112" t="s">
        <v>173</v>
      </c>
      <c r="F30" s="76"/>
      <c r="G30" s="77"/>
      <c r="H30" s="112" t="s">
        <v>165</v>
      </c>
      <c r="I30" s="77"/>
      <c r="J30" s="78"/>
    </row>
    <row r="32" spans="1:10" x14ac:dyDescent="0.3">
      <c r="A32" t="s">
        <v>175</v>
      </c>
    </row>
    <row r="33" spans="1:10" x14ac:dyDescent="0.3">
      <c r="A33" s="66" t="s">
        <v>155</v>
      </c>
      <c r="B33" s="66" t="s">
        <v>156</v>
      </c>
      <c r="C33" s="65" t="s">
        <v>176</v>
      </c>
      <c r="D33" s="65" t="s">
        <v>177</v>
      </c>
      <c r="E33" s="68" t="s">
        <v>179</v>
      </c>
      <c r="F33" s="68" t="s">
        <v>178</v>
      </c>
      <c r="G33" s="68" t="s">
        <v>181</v>
      </c>
      <c r="H33" s="68" t="s">
        <v>180</v>
      </c>
      <c r="I33" s="68" t="s">
        <v>182</v>
      </c>
      <c r="J33" s="68" t="s">
        <v>183</v>
      </c>
    </row>
    <row r="34" spans="1:10" x14ac:dyDescent="0.3">
      <c r="A34" s="7" t="s">
        <v>81</v>
      </c>
      <c r="B34" s="7" t="s">
        <v>55</v>
      </c>
      <c r="C34" s="7">
        <f>I24</f>
        <v>0.5</v>
      </c>
      <c r="D34" s="7">
        <f>J24</f>
        <v>0.5</v>
      </c>
      <c r="E34" s="88">
        <f>C14</f>
        <v>1.6949152542372881E-2</v>
      </c>
      <c r="F34" s="88">
        <f>D14</f>
        <v>8.3333333333333329E-2</v>
      </c>
      <c r="G34" s="90">
        <f>C34*E34</f>
        <v>8.4745762711864406E-3</v>
      </c>
      <c r="H34" s="90">
        <f>D34*F34</f>
        <v>4.1666666666666664E-2</v>
      </c>
      <c r="I34" s="90">
        <f>C34^2*E34</f>
        <v>4.2372881355932203E-3</v>
      </c>
      <c r="J34" s="90">
        <f>D34^2*F34</f>
        <v>2.0833333333333332E-2</v>
      </c>
    </row>
    <row r="35" spans="1:10" x14ac:dyDescent="0.3">
      <c r="A35" s="5" t="s">
        <v>69</v>
      </c>
      <c r="B35" s="5" t="s">
        <v>47</v>
      </c>
      <c r="C35" s="5">
        <f t="shared" ref="C35:D35" si="6">I25</f>
        <v>1.5</v>
      </c>
      <c r="D35" s="5">
        <f t="shared" si="6"/>
        <v>2.5</v>
      </c>
      <c r="E35" s="89">
        <f t="shared" ref="E35:F35" si="7">C15</f>
        <v>0.11864406779661017</v>
      </c>
      <c r="F35" s="89">
        <f t="shared" si="7"/>
        <v>0.38333333333333336</v>
      </c>
      <c r="G35" s="91">
        <f t="shared" ref="G35:G37" si="8">C35*E35</f>
        <v>0.17796610169491525</v>
      </c>
      <c r="H35" s="91">
        <f t="shared" ref="H35:H37" si="9">D35*F35</f>
        <v>0.95833333333333337</v>
      </c>
      <c r="I35" s="91">
        <f t="shared" ref="I35:I38" si="10">C35^2*E35</f>
        <v>0.26694915254237289</v>
      </c>
      <c r="J35" s="91">
        <f t="shared" ref="J35:J37" si="11">D35^2*F35</f>
        <v>2.3958333333333335</v>
      </c>
    </row>
    <row r="36" spans="1:10" x14ac:dyDescent="0.3">
      <c r="A36" s="7" t="s">
        <v>46</v>
      </c>
      <c r="B36" s="7" t="s">
        <v>42</v>
      </c>
      <c r="C36" s="7">
        <f t="shared" ref="C36:D36" si="12">I26</f>
        <v>3.5</v>
      </c>
      <c r="D36" s="7">
        <f t="shared" si="12"/>
        <v>4.5</v>
      </c>
      <c r="E36" s="88">
        <f t="shared" ref="E36:F36" si="13">C16</f>
        <v>0.42372881355932202</v>
      </c>
      <c r="F36" s="88">
        <f t="shared" si="13"/>
        <v>0.21666666666666667</v>
      </c>
      <c r="G36" s="90">
        <f t="shared" si="8"/>
        <v>1.4830508474576272</v>
      </c>
      <c r="H36" s="90">
        <f t="shared" si="9"/>
        <v>0.97500000000000009</v>
      </c>
      <c r="I36" s="90">
        <f t="shared" si="10"/>
        <v>5.1906779661016946</v>
      </c>
      <c r="J36" s="90">
        <f t="shared" si="11"/>
        <v>4.3875000000000002</v>
      </c>
    </row>
    <row r="37" spans="1:10" x14ac:dyDescent="0.3">
      <c r="A37" s="5" t="s">
        <v>41</v>
      </c>
      <c r="B37" s="5" t="s">
        <v>66</v>
      </c>
      <c r="C37" s="5">
        <f t="shared" ref="C37:D37" si="14">I27</f>
        <v>5.5</v>
      </c>
      <c r="D37" s="5">
        <f t="shared" si="14"/>
        <v>5.5</v>
      </c>
      <c r="E37" s="89">
        <f t="shared" ref="E37:F37" si="15">C17</f>
        <v>0.25423728813559321</v>
      </c>
      <c r="F37" s="89">
        <f t="shared" si="15"/>
        <v>0.31666666666666665</v>
      </c>
      <c r="G37" s="91">
        <f t="shared" si="8"/>
        <v>1.3983050847457625</v>
      </c>
      <c r="H37" s="91">
        <f t="shared" si="9"/>
        <v>1.7416666666666667</v>
      </c>
      <c r="I37" s="91">
        <f t="shared" si="10"/>
        <v>7.6906779661016946</v>
      </c>
      <c r="J37" s="91">
        <f t="shared" si="11"/>
        <v>9.5791666666666657</v>
      </c>
    </row>
    <row r="38" spans="1:10" ht="15" thickBot="1" x14ac:dyDescent="0.35">
      <c r="A38" s="7" t="s">
        <v>54</v>
      </c>
      <c r="B38" s="7" t="s">
        <v>139</v>
      </c>
      <c r="C38" s="7">
        <f t="shared" ref="C38" si="16">I28</f>
        <v>6.5</v>
      </c>
      <c r="D38" s="7" t="s">
        <v>139</v>
      </c>
      <c r="E38" s="88">
        <f t="shared" ref="E38" si="17">C18</f>
        <v>0.1864406779661017</v>
      </c>
      <c r="F38" s="92" t="s">
        <v>139</v>
      </c>
      <c r="G38" s="93">
        <f>C38*E38</f>
        <v>1.2118644067796611</v>
      </c>
      <c r="H38" s="93" t="s">
        <v>139</v>
      </c>
      <c r="I38" s="93">
        <f t="shared" si="10"/>
        <v>7.8771186440677967</v>
      </c>
      <c r="J38" s="93" t="s">
        <v>139</v>
      </c>
    </row>
    <row r="39" spans="1:10" ht="15" thickBot="1" x14ac:dyDescent="0.35">
      <c r="F39" s="96" t="s">
        <v>184</v>
      </c>
      <c r="G39" s="107">
        <f>SUM(G34:G38)</f>
        <v>4.2796610169491522</v>
      </c>
      <c r="H39" s="107">
        <f>SUM(H34:H38)</f>
        <v>3.7166666666666668</v>
      </c>
      <c r="I39" s="94">
        <f>SUM(I34:I38)</f>
        <v>21.029661016949152</v>
      </c>
      <c r="J39" s="95">
        <f>SUM(J34:J38)</f>
        <v>16.383333333333333</v>
      </c>
    </row>
    <row r="40" spans="1:10" ht="15" thickBot="1" x14ac:dyDescent="0.35">
      <c r="I40" s="24"/>
      <c r="J40" s="24"/>
    </row>
    <row r="41" spans="1:10" x14ac:dyDescent="0.3">
      <c r="H41" s="97" t="s">
        <v>185</v>
      </c>
      <c r="I41" s="98">
        <f>I39-G39^2</f>
        <v>2.7141625969548997</v>
      </c>
      <c r="J41" s="99">
        <f>J39-H39^2</f>
        <v>2.5697222222222216</v>
      </c>
    </row>
    <row r="42" spans="1:10" x14ac:dyDescent="0.3">
      <c r="H42" s="104" t="s">
        <v>145</v>
      </c>
      <c r="I42" s="105">
        <f>SQRT(I41)</f>
        <v>1.6474715769793722</v>
      </c>
      <c r="J42" s="106">
        <f>SQRT(J41)</f>
        <v>1.6030353153384431</v>
      </c>
    </row>
    <row r="43" spans="1:10" x14ac:dyDescent="0.3">
      <c r="H43" s="104" t="s">
        <v>104</v>
      </c>
      <c r="I43" s="105">
        <f>G39</f>
        <v>4.2796610169491522</v>
      </c>
      <c r="J43" s="106">
        <f>H39</f>
        <v>3.7166666666666668</v>
      </c>
    </row>
    <row r="44" spans="1:10" ht="15" thickBot="1" x14ac:dyDescent="0.35">
      <c r="H44" s="100" t="s">
        <v>186</v>
      </c>
      <c r="I44" s="108">
        <f>I42/I43</f>
        <v>0.38495375462092263</v>
      </c>
      <c r="J44" s="109">
        <f>J42/J43</f>
        <v>0.43130995031527614</v>
      </c>
    </row>
  </sheetData>
  <pageMargins left="0.75" right="0.75" top="1" bottom="1" header="0.5" footer="0.5"/>
  <tableParts count="3">
    <tablePart r:id="rId1"/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4BDE-76FB-4AD8-8B10-96AC33F7AED4}">
  <dimension ref="A1:I25"/>
  <sheetViews>
    <sheetView tabSelected="1" topLeftCell="A2" workbookViewId="0">
      <selection activeCell="B15" sqref="B15:D25"/>
    </sheetView>
  </sheetViews>
  <sheetFormatPr defaultRowHeight="14.4" x14ac:dyDescent="0.3"/>
  <cols>
    <col min="1" max="1" width="8.44140625" bestFit="1" customWidth="1"/>
    <col min="2" max="2" width="28.109375" bestFit="1" customWidth="1"/>
    <col min="3" max="3" width="25.44140625" bestFit="1" customWidth="1"/>
    <col min="4" max="4" width="23.6640625" bestFit="1" customWidth="1"/>
    <col min="5" max="5" width="5" bestFit="1" customWidth="1"/>
    <col min="6" max="6" width="11.44140625" bestFit="1" customWidth="1"/>
    <col min="7" max="7" width="25.44140625" bestFit="1" customWidth="1"/>
    <col min="8" max="8" width="23.6640625" bestFit="1" customWidth="1"/>
    <col min="9" max="9" width="50.21875" bestFit="1" customWidth="1"/>
  </cols>
  <sheetData>
    <row r="1" spans="1:9" x14ac:dyDescent="0.3">
      <c r="A1" t="s">
        <v>82</v>
      </c>
      <c r="B1" t="s">
        <v>83</v>
      </c>
      <c r="C1" t="s">
        <v>192</v>
      </c>
      <c r="D1" t="s">
        <v>104</v>
      </c>
      <c r="E1" t="s">
        <v>106</v>
      </c>
      <c r="F1" t="s">
        <v>193</v>
      </c>
      <c r="G1" t="s">
        <v>194</v>
      </c>
      <c r="H1" t="s">
        <v>195</v>
      </c>
      <c r="I1" t="s">
        <v>147</v>
      </c>
    </row>
    <row r="2" spans="1:9" x14ac:dyDescent="0.3">
      <c r="A2" t="s">
        <v>188</v>
      </c>
      <c r="B2" t="s">
        <v>84</v>
      </c>
      <c r="C2" t="s">
        <v>85</v>
      </c>
      <c r="D2">
        <v>4.2300000000000004</v>
      </c>
      <c r="E2">
        <v>0.63</v>
      </c>
      <c r="F2">
        <v>0.76400000000000001</v>
      </c>
      <c r="G2" t="s">
        <v>196</v>
      </c>
      <c r="H2" t="s">
        <v>197</v>
      </c>
      <c r="I2" t="s">
        <v>198</v>
      </c>
    </row>
    <row r="3" spans="1:9" x14ac:dyDescent="0.3">
      <c r="A3" t="s">
        <v>188</v>
      </c>
      <c r="B3" t="s">
        <v>199</v>
      </c>
      <c r="C3" t="s">
        <v>200</v>
      </c>
      <c r="D3">
        <v>3.66</v>
      </c>
      <c r="E3">
        <v>0.63</v>
      </c>
      <c r="F3">
        <v>0.65400000000000003</v>
      </c>
      <c r="G3" t="s">
        <v>201</v>
      </c>
      <c r="H3" t="s">
        <v>202</v>
      </c>
      <c r="I3" t="s">
        <v>221</v>
      </c>
    </row>
    <row r="4" spans="1:9" x14ac:dyDescent="0.3">
      <c r="A4" t="s">
        <v>188</v>
      </c>
      <c r="B4" t="s">
        <v>203</v>
      </c>
      <c r="C4" t="s">
        <v>204</v>
      </c>
      <c r="D4">
        <v>3.04</v>
      </c>
      <c r="E4">
        <v>0.68</v>
      </c>
      <c r="F4">
        <v>0.60799999999999998</v>
      </c>
      <c r="G4" t="s">
        <v>205</v>
      </c>
      <c r="H4" t="s">
        <v>202</v>
      </c>
      <c r="I4" t="s">
        <v>206</v>
      </c>
    </row>
    <row r="5" spans="1:9" x14ac:dyDescent="0.3">
      <c r="A5" t="s">
        <v>189</v>
      </c>
      <c r="B5" t="s">
        <v>88</v>
      </c>
      <c r="C5" t="s">
        <v>89</v>
      </c>
      <c r="D5">
        <v>3.67</v>
      </c>
      <c r="E5">
        <v>0.68</v>
      </c>
      <c r="F5">
        <v>0.59699999999999998</v>
      </c>
      <c r="G5" t="s">
        <v>201</v>
      </c>
      <c r="H5" t="s">
        <v>207</v>
      </c>
      <c r="I5" t="s">
        <v>208</v>
      </c>
    </row>
    <row r="6" spans="1:9" x14ac:dyDescent="0.3">
      <c r="A6" t="s">
        <v>189</v>
      </c>
      <c r="B6" t="s">
        <v>209</v>
      </c>
      <c r="C6" t="s">
        <v>210</v>
      </c>
      <c r="D6">
        <v>3.44</v>
      </c>
      <c r="E6">
        <v>0.64</v>
      </c>
      <c r="F6" t="s">
        <v>211</v>
      </c>
      <c r="G6" t="s">
        <v>205</v>
      </c>
      <c r="H6" t="s">
        <v>212</v>
      </c>
      <c r="I6" t="s">
        <v>213</v>
      </c>
    </row>
    <row r="7" spans="1:9" x14ac:dyDescent="0.3">
      <c r="A7" t="s">
        <v>189</v>
      </c>
      <c r="B7" t="s">
        <v>91</v>
      </c>
      <c r="C7" t="s">
        <v>92</v>
      </c>
      <c r="D7" t="s">
        <v>198</v>
      </c>
      <c r="E7" t="s">
        <v>198</v>
      </c>
      <c r="F7" t="s">
        <v>198</v>
      </c>
      <c r="G7" t="s">
        <v>198</v>
      </c>
      <c r="H7" t="s">
        <v>198</v>
      </c>
      <c r="I7" t="s">
        <v>214</v>
      </c>
    </row>
    <row r="8" spans="1:9" x14ac:dyDescent="0.3">
      <c r="A8" t="s">
        <v>190</v>
      </c>
      <c r="B8" t="s">
        <v>215</v>
      </c>
      <c r="C8" t="s">
        <v>216</v>
      </c>
      <c r="D8">
        <v>3.1</v>
      </c>
      <c r="E8">
        <v>0.67</v>
      </c>
      <c r="F8">
        <v>0.40899999999999997</v>
      </c>
      <c r="G8" t="s">
        <v>205</v>
      </c>
      <c r="H8" t="s">
        <v>217</v>
      </c>
      <c r="I8" t="s">
        <v>218</v>
      </c>
    </row>
    <row r="9" spans="1:9" x14ac:dyDescent="0.3">
      <c r="A9" t="s">
        <v>95</v>
      </c>
      <c r="B9" t="s">
        <v>96</v>
      </c>
      <c r="C9" t="s">
        <v>97</v>
      </c>
      <c r="D9">
        <v>3.81</v>
      </c>
      <c r="E9">
        <v>0.72</v>
      </c>
      <c r="F9">
        <v>0.53500000000000003</v>
      </c>
      <c r="G9" t="s">
        <v>201</v>
      </c>
      <c r="H9" t="s">
        <v>207</v>
      </c>
      <c r="I9" t="s">
        <v>219</v>
      </c>
    </row>
    <row r="10" spans="1:9" x14ac:dyDescent="0.3">
      <c r="A10" t="s">
        <v>98</v>
      </c>
      <c r="B10" t="s">
        <v>99</v>
      </c>
      <c r="C10" t="s">
        <v>100</v>
      </c>
      <c r="D10">
        <v>3.5</v>
      </c>
      <c r="E10">
        <v>0.74</v>
      </c>
      <c r="F10">
        <v>0.49</v>
      </c>
      <c r="G10" t="s">
        <v>201</v>
      </c>
      <c r="H10" t="s">
        <v>217</v>
      </c>
      <c r="I10" t="s">
        <v>222</v>
      </c>
    </row>
    <row r="11" spans="1:9" x14ac:dyDescent="0.3">
      <c r="A11" t="s">
        <v>98</v>
      </c>
      <c r="B11" t="s">
        <v>101</v>
      </c>
      <c r="C11" t="s">
        <v>94</v>
      </c>
      <c r="D11">
        <v>4.12</v>
      </c>
      <c r="E11">
        <v>0.57999999999999996</v>
      </c>
      <c r="F11">
        <v>0.748</v>
      </c>
      <c r="G11" t="s">
        <v>196</v>
      </c>
      <c r="H11" t="s">
        <v>197</v>
      </c>
      <c r="I11" t="s">
        <v>220</v>
      </c>
    </row>
    <row r="15" spans="1:9" x14ac:dyDescent="0.3">
      <c r="A15" t="s">
        <v>82</v>
      </c>
      <c r="B15" t="s">
        <v>83</v>
      </c>
      <c r="C15" t="s">
        <v>194</v>
      </c>
      <c r="D15" t="s">
        <v>195</v>
      </c>
      <c r="E15" t="s">
        <v>147</v>
      </c>
    </row>
    <row r="16" spans="1:9" x14ac:dyDescent="0.3">
      <c r="A16" t="s">
        <v>188</v>
      </c>
      <c r="B16" t="s">
        <v>84</v>
      </c>
      <c r="C16" t="s">
        <v>196</v>
      </c>
      <c r="D16" t="s">
        <v>197</v>
      </c>
      <c r="E16" t="s">
        <v>198</v>
      </c>
    </row>
    <row r="17" spans="1:5" x14ac:dyDescent="0.3">
      <c r="A17" t="s">
        <v>188</v>
      </c>
      <c r="B17" t="s">
        <v>199</v>
      </c>
      <c r="C17" t="s">
        <v>201</v>
      </c>
      <c r="D17" t="s">
        <v>202</v>
      </c>
      <c r="E17" t="s">
        <v>198</v>
      </c>
    </row>
    <row r="18" spans="1:5" x14ac:dyDescent="0.3">
      <c r="A18" t="s">
        <v>188</v>
      </c>
      <c r="B18" t="s">
        <v>203</v>
      </c>
      <c r="C18" t="s">
        <v>205</v>
      </c>
      <c r="D18" t="s">
        <v>202</v>
      </c>
      <c r="E18" t="s">
        <v>206</v>
      </c>
    </row>
    <row r="19" spans="1:5" x14ac:dyDescent="0.3">
      <c r="A19" t="s">
        <v>189</v>
      </c>
      <c r="B19" t="s">
        <v>88</v>
      </c>
      <c r="C19" t="s">
        <v>201</v>
      </c>
      <c r="D19" t="s">
        <v>207</v>
      </c>
      <c r="E19" t="s">
        <v>208</v>
      </c>
    </row>
    <row r="20" spans="1:5" x14ac:dyDescent="0.3">
      <c r="A20" t="s">
        <v>189</v>
      </c>
      <c r="B20" t="s">
        <v>209</v>
      </c>
      <c r="C20" t="s">
        <v>205</v>
      </c>
      <c r="D20" t="s">
        <v>212</v>
      </c>
      <c r="E20" t="s">
        <v>213</v>
      </c>
    </row>
    <row r="21" spans="1:5" x14ac:dyDescent="0.3">
      <c r="A21" t="s">
        <v>189</v>
      </c>
      <c r="B21" t="s">
        <v>91</v>
      </c>
      <c r="C21" t="s">
        <v>198</v>
      </c>
      <c r="D21" t="s">
        <v>198</v>
      </c>
      <c r="E21" t="s">
        <v>214</v>
      </c>
    </row>
    <row r="22" spans="1:5" x14ac:dyDescent="0.3">
      <c r="A22" t="s">
        <v>190</v>
      </c>
      <c r="B22" t="s">
        <v>215</v>
      </c>
      <c r="C22" t="s">
        <v>205</v>
      </c>
      <c r="D22" t="s">
        <v>217</v>
      </c>
      <c r="E22" t="s">
        <v>218</v>
      </c>
    </row>
    <row r="23" spans="1:5" x14ac:dyDescent="0.3">
      <c r="A23" t="s">
        <v>95</v>
      </c>
      <c r="B23" t="s">
        <v>96</v>
      </c>
      <c r="C23" t="s">
        <v>201</v>
      </c>
      <c r="D23" t="s">
        <v>207</v>
      </c>
      <c r="E23" t="s">
        <v>219</v>
      </c>
    </row>
    <row r="24" spans="1:5" x14ac:dyDescent="0.3">
      <c r="A24" t="s">
        <v>98</v>
      </c>
      <c r="B24" t="s">
        <v>99</v>
      </c>
      <c r="C24" t="s">
        <v>201</v>
      </c>
      <c r="D24" t="s">
        <v>217</v>
      </c>
      <c r="E24" t="s">
        <v>222</v>
      </c>
    </row>
    <row r="25" spans="1:5" x14ac:dyDescent="0.3">
      <c r="A25" t="s">
        <v>98</v>
      </c>
      <c r="B25" t="s">
        <v>101</v>
      </c>
      <c r="C25" t="s">
        <v>196</v>
      </c>
      <c r="D25" t="s">
        <v>197</v>
      </c>
      <c r="E25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Tabela_Dados_104</vt:lpstr>
      <vt:lpstr>Tabela_Dados_Filtrada_72</vt:lpstr>
      <vt:lpstr>Construct_Map_Questions</vt:lpstr>
      <vt:lpstr>ConstructQuestions_Numeric&amp;PNR</vt:lpstr>
      <vt:lpstr>Lkt_Construct_Scores</vt:lpstr>
      <vt:lpstr>Parametric_Construct_Scores</vt:lpstr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Sérgio Ferreira</cp:lastModifiedBy>
  <dcterms:created xsi:type="dcterms:W3CDTF">2025-09-11T20:34:51Z</dcterms:created>
  <dcterms:modified xsi:type="dcterms:W3CDTF">2025-09-12T21:49:30Z</dcterms:modified>
</cp:coreProperties>
</file>